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eirigoien\Desktop\"/>
    </mc:Choice>
  </mc:AlternateContent>
  <xr:revisionPtr revIDLastSave="0" documentId="8_{6FDB90AB-AE14-4BB8-B781-00E63784E25D}" xr6:coauthVersionLast="47" xr6:coauthVersionMax="47" xr10:uidLastSave="{00000000-0000-0000-0000-000000000000}"/>
  <workbookProtection workbookPassword="C630" lockStructure="1"/>
  <bookViews>
    <workbookView xWindow="-120" yWindow="-120" windowWidth="29040" windowHeight="15720" tabRatio="597" activeTab="3" xr2:uid="{812C4189-5120-4DB1-96A7-29A7635CB6FA}"/>
  </bookViews>
  <sheets>
    <sheet name="INSTRUCCIONES" sheetId="4" r:id="rId1"/>
    <sheet name="Subvenciones" sheetId="7" r:id="rId2"/>
    <sheet name="Contratación" sheetId="2" r:id="rId3"/>
    <sheet name="Gestión Directa" sheetId="8" r:id="rId4"/>
    <sheet name="INFORME" sheetId="5" r:id="rId5"/>
  </sheets>
  <definedNames>
    <definedName name="_xlnm._FilterDatabase" localSheetId="3" hidden="1">'Gestión Directa'!$A$16:$G$16</definedName>
    <definedName name="_xlnm._FilterDatabase" localSheetId="1" hidden="1">Subvenciones!$A$14:$F$14</definedName>
    <definedName name="_xlnm.Print_Area" localSheetId="2">Contratación!$A$1:$F$54</definedName>
    <definedName name="_xlnm.Print_Area" localSheetId="3">'Gestión Directa'!$A$1:$G$63</definedName>
    <definedName name="_xlnm.Print_Area" localSheetId="1">Subvenciones!$A$1:$F$36</definedName>
    <definedName name="_xlnm.Print_Titles" localSheetId="2">Contratación!$4:$14</definedName>
    <definedName name="_xlnm.Print_Titles" localSheetId="3">'Gestión Directa'!$4:$16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8" l="1"/>
  <c r="K60" i="8"/>
  <c r="K46" i="8"/>
  <c r="K44" i="8"/>
  <c r="K43" i="8"/>
  <c r="K42" i="8"/>
  <c r="K41" i="8"/>
  <c r="K40" i="8"/>
  <c r="K29" i="8"/>
  <c r="K28" i="8"/>
  <c r="K23" i="8"/>
  <c r="K22" i="8"/>
  <c r="K21" i="8"/>
  <c r="K20" i="8"/>
  <c r="J51" i="2"/>
  <c r="J45" i="2"/>
  <c r="J44" i="2"/>
  <c r="J43" i="2"/>
  <c r="J42" i="2"/>
  <c r="J38" i="2"/>
  <c r="J37" i="2"/>
  <c r="J35" i="2"/>
  <c r="J34" i="2"/>
  <c r="J31" i="2"/>
  <c r="J30" i="2"/>
  <c r="J28" i="2"/>
  <c r="J27" i="2"/>
  <c r="J26" i="2"/>
  <c r="J20" i="2"/>
  <c r="J15" i="2"/>
  <c r="J35" i="7"/>
  <c r="J34" i="7"/>
  <c r="J33" i="7"/>
  <c r="J31" i="7"/>
  <c r="J28" i="7"/>
  <c r="J26" i="7"/>
  <c r="J25" i="7"/>
  <c r="J23" i="7"/>
  <c r="J22" i="7"/>
  <c r="J15" i="7"/>
  <c r="L24" i="8"/>
  <c r="I21" i="8"/>
  <c r="F27" i="5"/>
  <c r="G21" i="8"/>
  <c r="H21" i="8"/>
  <c r="H42" i="2"/>
  <c r="F20" i="5"/>
  <c r="H36" i="2"/>
  <c r="F19" i="5"/>
  <c r="F42" i="2"/>
  <c r="G42" i="2"/>
  <c r="F15" i="2"/>
  <c r="G15" i="2"/>
  <c r="H15" i="2"/>
  <c r="F16" i="5"/>
  <c r="G17" i="8"/>
  <c r="H17" i="8"/>
  <c r="I17" i="8"/>
  <c r="F22" i="2"/>
  <c r="G22" i="2"/>
  <c r="H22" i="2"/>
  <c r="F17" i="5"/>
  <c r="K15" i="2"/>
  <c r="K16" i="7"/>
  <c r="L61" i="8"/>
  <c r="L59" i="8"/>
  <c r="L58" i="8"/>
  <c r="L57" i="8"/>
  <c r="L45" i="8"/>
  <c r="L27" i="8"/>
  <c r="L26" i="8"/>
  <c r="L25" i="8"/>
  <c r="L22" i="8"/>
  <c r="L19" i="8"/>
  <c r="L18" i="8"/>
  <c r="L17" i="8"/>
  <c r="K52" i="2"/>
  <c r="K50" i="2"/>
  <c r="K49" i="2"/>
  <c r="K48" i="2"/>
  <c r="K47" i="2"/>
  <c r="K46" i="2"/>
  <c r="K45" i="2"/>
  <c r="K43" i="2"/>
  <c r="K42" i="2"/>
  <c r="K41" i="2"/>
  <c r="K40" i="2"/>
  <c r="K39" i="2"/>
  <c r="K36" i="2"/>
  <c r="K33" i="2"/>
  <c r="K32" i="2"/>
  <c r="K29" i="2"/>
  <c r="K22" i="2"/>
  <c r="K23" i="2"/>
  <c r="K24" i="2"/>
  <c r="K25" i="2"/>
  <c r="K21" i="2"/>
  <c r="K16" i="2"/>
  <c r="K17" i="2"/>
  <c r="K18" i="2"/>
  <c r="K19" i="2"/>
  <c r="G27" i="8"/>
  <c r="H27" i="8"/>
  <c r="I27" i="8"/>
  <c r="F29" i="5" s="1"/>
  <c r="F15" i="7"/>
  <c r="G15" i="7"/>
  <c r="H15" i="7"/>
  <c r="F6" i="5" s="1"/>
  <c r="H53" i="2"/>
  <c r="F25" i="5" s="1"/>
  <c r="K32" i="7"/>
  <c r="K30" i="7"/>
  <c r="K29" i="7"/>
  <c r="K27" i="7"/>
  <c r="K26" i="7"/>
  <c r="K24" i="7"/>
  <c r="K23" i="7"/>
  <c r="K17" i="7"/>
  <c r="K18" i="7"/>
  <c r="K19" i="7"/>
  <c r="K20" i="7"/>
  <c r="K21" i="7"/>
  <c r="B14" i="8"/>
  <c r="G25" i="8"/>
  <c r="H25" i="8"/>
  <c r="I25" i="8"/>
  <c r="F28" i="5" s="1"/>
  <c r="G30" i="8"/>
  <c r="H30" i="8"/>
  <c r="I30" i="8"/>
  <c r="F30" i="5" s="1"/>
  <c r="L30" i="8"/>
  <c r="F31" i="8"/>
  <c r="G40" i="8"/>
  <c r="H40" i="8"/>
  <c r="I40" i="8"/>
  <c r="F32" i="5"/>
  <c r="G43" i="8"/>
  <c r="H43" i="8"/>
  <c r="I43" i="8"/>
  <c r="F33" i="5"/>
  <c r="G44" i="8"/>
  <c r="H44" i="8"/>
  <c r="I44" i="8"/>
  <c r="F34" i="5"/>
  <c r="G45" i="8"/>
  <c r="H45" i="8"/>
  <c r="I45" i="8"/>
  <c r="F47" i="8"/>
  <c r="G57" i="8"/>
  <c r="H57" i="8"/>
  <c r="I57" i="8"/>
  <c r="F37" i="5" s="1"/>
  <c r="G58" i="8"/>
  <c r="H58" i="8"/>
  <c r="I58" i="8"/>
  <c r="G60" i="8"/>
  <c r="H60" i="8"/>
  <c r="I60" i="8"/>
  <c r="F39" i="5" s="1"/>
  <c r="G61" i="8"/>
  <c r="H61" i="8"/>
  <c r="I61" i="8"/>
  <c r="F40" i="5" s="1"/>
  <c r="G62" i="8"/>
  <c r="H62" i="8"/>
  <c r="I62" i="8"/>
  <c r="F41" i="5" s="1"/>
  <c r="F63" i="8"/>
  <c r="A12" i="2"/>
  <c r="F26" i="2"/>
  <c r="G26" i="2"/>
  <c r="H26" i="2"/>
  <c r="F18" i="5" s="1"/>
  <c r="F36" i="2"/>
  <c r="G36" i="2"/>
  <c r="F46" i="2"/>
  <c r="G46" i="2"/>
  <c r="H46" i="2"/>
  <c r="F21" i="5" s="1"/>
  <c r="F49" i="2"/>
  <c r="G49" i="2"/>
  <c r="H49" i="2"/>
  <c r="F22" i="5" s="1"/>
  <c r="F51" i="2"/>
  <c r="G51" i="2"/>
  <c r="H51" i="2"/>
  <c r="F23" i="5" s="1"/>
  <c r="F52" i="2"/>
  <c r="G52" i="2"/>
  <c r="H52" i="2"/>
  <c r="F24" i="5" s="1"/>
  <c r="E53" i="2"/>
  <c r="A12" i="7"/>
  <c r="F20" i="7"/>
  <c r="G20" i="7"/>
  <c r="H20" i="7"/>
  <c r="F7" i="5" s="1"/>
  <c r="F21" i="7"/>
  <c r="G21" i="7"/>
  <c r="H21" i="7"/>
  <c r="F8" i="5"/>
  <c r="F22" i="7"/>
  <c r="G22" i="7"/>
  <c r="H22" i="7"/>
  <c r="F9" i="5" s="1"/>
  <c r="F23" i="7"/>
  <c r="G23" i="7"/>
  <c r="H23" i="7"/>
  <c r="F10" i="5"/>
  <c r="F24" i="7"/>
  <c r="G24" i="7"/>
  <c r="H24" i="7"/>
  <c r="F11" i="5" s="1"/>
  <c r="F29" i="7"/>
  <c r="G29" i="7"/>
  <c r="H29" i="7"/>
  <c r="F12" i="5"/>
  <c r="F31" i="7"/>
  <c r="G31" i="7"/>
  <c r="H31" i="7"/>
  <c r="F13" i="5" s="1"/>
  <c r="F32" i="7"/>
  <c r="G32" i="7"/>
  <c r="H32" i="7"/>
  <c r="F14" i="5"/>
  <c r="E36" i="7"/>
  <c r="H36" i="7"/>
  <c r="F15" i="5"/>
  <c r="H38" i="7"/>
  <c r="H56" i="2"/>
  <c r="F38" i="5"/>
  <c r="I63" i="8"/>
  <c r="F35" i="5"/>
  <c r="I47" i="8"/>
  <c r="F26" i="5"/>
  <c r="I31" i="8"/>
  <c r="F31" i="5" s="1"/>
  <c r="H37" i="7"/>
  <c r="I64" i="8"/>
  <c r="I65" i="8"/>
  <c r="F42" i="5"/>
  <c r="I48" i="8"/>
  <c r="I49" i="8"/>
  <c r="F36" i="5"/>
  <c r="I33" i="8"/>
  <c r="H54" i="2" l="1"/>
  <c r="H55" i="2" s="1"/>
  <c r="I32" i="8"/>
</calcChain>
</file>

<file path=xl/sharedStrings.xml><?xml version="1.0" encoding="utf-8"?>
<sst xmlns="http://schemas.openxmlformats.org/spreadsheetml/2006/main" count="517" uniqueCount="251">
  <si>
    <t>Riesgos</t>
  </si>
  <si>
    <t>Banderas Rojas</t>
  </si>
  <si>
    <t>Autoridad de Gestión</t>
  </si>
  <si>
    <t>Organismo Intermedio</t>
  </si>
  <si>
    <t>Subvenciones</t>
  </si>
  <si>
    <t>Contratación</t>
  </si>
  <si>
    <t>Sobrestimación de la calidad o de las actividades del personal</t>
  </si>
  <si>
    <t>Incumplimiento de las obligaciones derivadas de la normativa comunitaria aplicable en materia de elegibilidad, conservación documental, publicidad, etc.</t>
  </si>
  <si>
    <t>Encomiendas de gestión</t>
  </si>
  <si>
    <t>Convenios</t>
  </si>
  <si>
    <t>Limitación de la concurrencia</t>
  </si>
  <si>
    <t>Desviación del objeto de subvención</t>
  </si>
  <si>
    <t>Incumplimiento del principio de adicionalidad</t>
  </si>
  <si>
    <t>Instrucciones de uso</t>
  </si>
  <si>
    <t>Introducción</t>
  </si>
  <si>
    <t>Definiciones</t>
  </si>
  <si>
    <t>En la matriz nos encontramos con los siguientes conceptos:</t>
  </si>
  <si>
    <t>Riesgo</t>
  </si>
  <si>
    <t>"Bandera roja"</t>
  </si>
  <si>
    <t>Resultados</t>
  </si>
  <si>
    <t>Puntuación</t>
  </si>
  <si>
    <t>Incumplimiento de las obligaciones establecidas por la normativa nacional y comunitaria en materia de información y publicidad</t>
  </si>
  <si>
    <r>
      <t xml:space="preserve">Gastos de personal por actividades realizadas fuera del plazo de ejecución de la operación
</t>
    </r>
    <r>
      <rPr>
        <u/>
        <sz val="11"/>
        <color indexed="8"/>
        <rFont val="Calibri"/>
        <family val="2"/>
      </rPr>
      <t xml:space="preserve">Descripción detallada:
</t>
    </r>
    <r>
      <rPr>
        <sz val="11"/>
        <color theme="1"/>
        <rFont val="Calibri"/>
        <family val="2"/>
        <scheme val="minor"/>
      </rPr>
      <t>La bandera roja se produce cuando existen gastos de personal contraídos por el organismo en concepto de actividades que han sido realizadas de forma efectiva fuera del plazo de ejecución de la operación.</t>
    </r>
    <r>
      <rPr>
        <b/>
        <sz val="11"/>
        <color indexed="8"/>
        <rFont val="Calibri"/>
        <family val="2"/>
      </rPr>
      <t xml:space="preserve">
</t>
    </r>
  </si>
  <si>
    <r>
      <t xml:space="preserve">Existen varios cofinanciadores que financian la misma operación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Las convocatorias de las ayudas deben definir la compatibilidad o incompatibilidad de las ayudas con otro tipo de financiación que provenga de otros Fondos EIE o de fuentes nacionales o autonómicas. En este caso, existe el riesgo para el organismo de incumplimiento de las normas de adicionalidad. </t>
    </r>
  </si>
  <si>
    <r>
      <t xml:space="preserve">La bandera roja se produce cuando el organismo ha celebrado convenios con entidades privadas
</t>
    </r>
    <r>
      <rPr>
        <u/>
        <sz val="11"/>
        <color indexed="8"/>
        <rFont val="Calibri"/>
        <family val="2"/>
      </rPr>
      <t>Descripción detallada:</t>
    </r>
    <r>
      <rPr>
        <b/>
        <sz val="11"/>
        <color indexed="8"/>
        <rFont val="Calibri"/>
        <family val="2"/>
      </rPr>
      <t xml:space="preserve">
</t>
    </r>
    <r>
      <rPr>
        <sz val="11"/>
        <color theme="1"/>
        <rFont val="Calibri"/>
        <family val="2"/>
        <scheme val="minor"/>
      </rPr>
      <t>En este sentido, la existencia de convenios con entidades privadas es una señal de un riesgo potencial ya que pueden derivar en excesos de financiación, etc.</t>
    </r>
  </si>
  <si>
    <t>Interpretación</t>
  </si>
  <si>
    <t xml:space="preserve">PLANTILLA DE RESULTADOS </t>
  </si>
  <si>
    <t>Método de gestión</t>
  </si>
  <si>
    <t>Riesgo 1. "Limitación de la concurrencia"</t>
  </si>
  <si>
    <r>
      <t xml:space="preserve">Presentación de una única oferta o número anormalmente bajo de proposiciones optando a la licitación según el tipo de procedimiento de contratación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Se produce en los casos en que el procedimiento de contratación requiere, según  la normativa aplicable al sector público, la solicitud de ofertas a un número mínimo de empresas capacitadas para la realización del objeto del contrato, y este extremo se incumple.
Por ejemplo, en el procedimiento negociado será necesario solicitar ofertas, al menos, a tres empresas capacitadas para la realización del objeto del contrato, siempre que ello sea posible. </t>
    </r>
  </si>
  <si>
    <t>Prácticas colusorias en las ofertas</t>
  </si>
  <si>
    <r>
      <t xml:space="preserve">Reclamaciones de otros ofertantes
</t>
    </r>
    <r>
      <rPr>
        <u/>
        <sz val="11"/>
        <color indexed="8"/>
        <rFont val="Calibri"/>
        <family val="2"/>
      </rPr>
      <t>Descripción detallada:</t>
    </r>
    <r>
      <rPr>
        <b/>
        <sz val="11"/>
        <color indexed="8"/>
        <rFont val="Calibri"/>
        <family val="2"/>
      </rPr>
      <t xml:space="preserve">
</t>
    </r>
    <r>
      <rPr>
        <sz val="11"/>
        <color theme="1"/>
        <rFont val="Calibri"/>
        <family val="2"/>
        <scheme val="minor"/>
      </rPr>
      <t>Se producen reclamaciones o quejas por escrito referidas a la limitación de la concurrencia en el procedimiento de contratación.</t>
    </r>
  </si>
  <si>
    <r>
      <t xml:space="preserve">El adjudicatario subcontrata a otros licitadores que han participado en el procedimiento de contratación
</t>
    </r>
    <r>
      <rPr>
        <u/>
        <sz val="11"/>
        <color indexed="8"/>
        <rFont val="Calibri"/>
        <family val="2"/>
      </rPr>
      <t xml:space="preserve">Descripción detallada:
</t>
    </r>
    <r>
      <rPr>
        <sz val="11"/>
        <color theme="1"/>
        <rFont val="Calibri"/>
        <family val="2"/>
        <scheme val="minor"/>
      </rPr>
      <t>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</si>
  <si>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r>
      <t xml:space="preserve">Comportamiento inusual por parte de un empleado que insiste en obtener información sobre el procedimiento de licitación sin estar a cargo del procedimiento
</t>
    </r>
    <r>
      <rPr>
        <u/>
        <sz val="11"/>
        <color indexed="8"/>
        <rFont val="Calibri"/>
        <family val="2"/>
      </rPr>
      <t>Descripción detallada:</t>
    </r>
    <r>
      <rPr>
        <b/>
        <sz val="11"/>
        <color indexed="8"/>
        <rFont val="Calibri"/>
        <family val="2"/>
      </rPr>
      <t xml:space="preserve">
</t>
    </r>
    <r>
      <rPr>
        <sz val="11"/>
        <color theme="1"/>
        <rFont val="Calibri"/>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</si>
  <si>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Vinculación familiar entre un empleado del órgano de contratación y una persona con capacidad de decisión o con influencia en la empresa licitadora
</t>
    </r>
    <r>
      <rPr>
        <u/>
        <sz val="11"/>
        <color indexed="8"/>
        <rFont val="Calibri"/>
        <family val="2"/>
      </rPr>
      <t>Descripción detallada:</t>
    </r>
    <r>
      <rPr>
        <b/>
        <sz val="11"/>
        <color indexed="8"/>
        <rFont val="Calibri"/>
        <family val="2"/>
      </rPr>
      <t xml:space="preserve">
</t>
    </r>
    <r>
      <rPr>
        <sz val="11"/>
        <color theme="1"/>
        <rFont val="Calibri"/>
        <family val="2"/>
        <scheme val="minor"/>
      </rPr>
      <t>Esta vinculación juega a favor de la adjudicación del contrato objeto de valoración.</t>
    </r>
  </si>
  <si>
    <r>
      <t xml:space="preserve">Empleado encargado de contratación declina ascenso a una posición en la que deja de tener que ver con adquisiciones
</t>
    </r>
    <r>
      <rPr>
        <u/>
        <sz val="11"/>
        <color indexed="8"/>
        <rFont val="Calibri"/>
        <family val="2"/>
      </rPr>
      <t>Descripción detallada:</t>
    </r>
    <r>
      <rPr>
        <b/>
        <sz val="11"/>
        <color indexed="8"/>
        <rFont val="Calibri"/>
        <family val="2"/>
      </rPr>
      <t xml:space="preserve">
</t>
    </r>
    <r>
      <rPr>
        <sz val="11"/>
        <color theme="1"/>
        <rFont val="Calibri"/>
        <family val="2"/>
        <scheme val="minor"/>
      </rPr>
      <t>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t>
    </r>
  </si>
  <si>
    <r>
      <t xml:space="preserve">Indicios de que un miembro del órgano de contratación pudiera estar recibiendo contraprestaciones indebidas a cambio de favores relacionados con el procedimiento de contratación
</t>
    </r>
    <r>
      <rPr>
        <u/>
        <sz val="11"/>
        <color indexed="8"/>
        <rFont val="Calibri"/>
        <family val="2"/>
      </rPr>
      <t>Descripción detallada:</t>
    </r>
    <r>
      <rPr>
        <sz val="11"/>
        <color theme="1"/>
        <rFont val="Calibri"/>
        <family val="2"/>
        <scheme val="minor"/>
      </rPr>
      <t xml:space="preserve">
Cuando en breve espacio de tiempo y sin aparente razón justificada, un miembro del órgano encargado de la contratación tiene un aumento súbito de la riqueza o nivel de vida relacionado con actos a favor de determinados adjudicatarios.</t>
    </r>
  </si>
  <si>
    <r>
      <t xml:space="preserve">Socialización entre un empleado encargado de contratación y un proveedor de servicios o productos
</t>
    </r>
    <r>
      <rPr>
        <u/>
        <sz val="11"/>
        <color indexed="8"/>
        <rFont val="Calibri"/>
        <family val="2"/>
      </rPr>
      <t xml:space="preserve">Descripción detallada:
</t>
    </r>
    <r>
      <rPr>
        <sz val="11"/>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</si>
  <si>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 xml:space="preserve">Manipulación en la valoración técnica y/o económica de las ofertas presentadas </t>
  </si>
  <si>
    <r>
      <t xml:space="preserve">Ausencia y/o inadecuados procedimientos de control del procedimiento de contratación
</t>
    </r>
    <r>
      <rPr>
        <u/>
        <sz val="11"/>
        <color indexed="8"/>
        <rFont val="Calibri"/>
        <family val="2"/>
      </rPr>
      <t>Descripción detallada:</t>
    </r>
    <r>
      <rPr>
        <sz val="11"/>
        <color theme="1"/>
        <rFont val="Calibri"/>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 </t>
    </r>
  </si>
  <si>
    <r>
      <t xml:space="preserve">Demoras injustificadas para firmar el contrato entre el organismo de contratación y el adjudicatario
</t>
    </r>
    <r>
      <rPr>
        <u/>
        <sz val="11"/>
        <rFont val="Calibri"/>
        <family val="2"/>
      </rPr>
      <t xml:space="preserve">Descripción detallada:
</t>
    </r>
    <r>
      <rPr>
        <sz val="11"/>
        <rFont val="Calibri"/>
        <family val="2"/>
      </rPr>
      <t>Las demoras excesivas pueden sugerir que esta sucediendo algo inusual o sospechoso.</t>
    </r>
  </si>
  <si>
    <t>Irregularidades en la formalización del contrato</t>
  </si>
  <si>
    <t xml:space="preserve">Manipulación del procedimiento a efectos de limitar la concurrencia </t>
  </si>
  <si>
    <r>
      <t xml:space="preserve">Comportamientos inusuales por parte de los miembros del órgano de contratación
</t>
    </r>
    <r>
      <rPr>
        <u/>
        <sz val="11"/>
        <color indexed="8"/>
        <rFont val="Calibri"/>
        <family val="2"/>
      </rPr>
      <t xml:space="preserve">Descripción detallada:
</t>
    </r>
    <r>
      <rPr>
        <sz val="11"/>
        <color theme="1"/>
        <rFont val="Calibri"/>
        <family val="2"/>
        <scheme val="minor"/>
      </rPr>
      <t xml:space="preserve">No se detalla en el expediente las razones sobre los retrasos o ausencia de documentos referentes a los contratos y el empleado se muestra reacio a justificar dichos casos. Esto puede ser debido a que exista algún tipo de conflicto de interés por parte de dicho empleado.  </t>
    </r>
  </si>
  <si>
    <t>Incumplimiento de las obligaciones o irregularidades en la prestación que beneficien al adjudicatario</t>
  </si>
  <si>
    <r>
      <t xml:space="preserve">Quejas de los licitadores
</t>
    </r>
    <r>
      <rPr>
        <u/>
        <sz val="11"/>
        <color indexed="8"/>
        <rFont val="Calibri"/>
        <family val="2"/>
      </rPr>
      <t>Descripción detallada:</t>
    </r>
    <r>
      <rPr>
        <b/>
        <sz val="11"/>
        <color indexed="8"/>
        <rFont val="Calibri"/>
        <family val="2"/>
      </rPr>
      <t xml:space="preserve">
</t>
    </r>
    <r>
      <rPr>
        <sz val="11"/>
        <color theme="1"/>
        <rFont val="Calibri"/>
        <family val="2"/>
        <scheme val="minor"/>
      </rPr>
      <t>Se producen reclamaciones o quejas por escrito referidas a posibles manipulaciones de las ofertas presentadas.</t>
    </r>
    <r>
      <rPr>
        <b/>
        <sz val="11"/>
        <color indexed="8"/>
        <rFont val="Calibri"/>
        <family val="2"/>
      </rPr>
      <t xml:space="preserve">
</t>
    </r>
  </si>
  <si>
    <r>
      <t xml:space="preserve">Reiteración de adjudicaciones a favor de un mismo licitador
</t>
    </r>
    <r>
      <rPr>
        <u/>
        <sz val="11"/>
        <color indexed="8"/>
        <rFont val="Calibri"/>
        <family val="2"/>
      </rPr>
      <t>Descripción detallada:</t>
    </r>
    <r>
      <rPr>
        <sz val="11"/>
        <color theme="1"/>
        <rFont val="Calibri"/>
        <family val="2"/>
        <scheme val="minor"/>
      </rPr>
      <t xml:space="preserve">
El licitador obtiene los contratos gracias al favoritismo que recibe de manera injustificada por parte del organismo contratante, sin estar basada en los criterios de adjudicación establecidos en los pliegos.</t>
    </r>
  </si>
  <si>
    <r>
      <t xml:space="preserve">Manipulación de las reclamaciones de costes o de la facturación para incluir cargos incorrectos, falsos, excesivos o duplicados
</t>
    </r>
    <r>
      <rPr>
        <u/>
        <sz val="11"/>
        <color indexed="8"/>
        <rFont val="Calibri"/>
        <family val="2"/>
      </rPr>
      <t xml:space="preserve">Descripción detallada:
</t>
    </r>
    <r>
      <rPr>
        <sz val="11"/>
        <color theme="1"/>
        <rFont val="Calibri"/>
        <family val="2"/>
        <scheme val="minor"/>
      </rPr>
      <t>Cuando se manipulan facturas o se presentan facturas falsas para el reembolso de costes por parte del contratista, como, por ejemplo, reclamaciones de costes duplicadas, facturas falsas o infladas, facturación de actividades que no se han realizado, o que no se han realizado de acuerdo con el contrato (costes incorrectos de mano de obra, cargos por horas extraordinarias no pagadas, tarifas horarias inadecuadas, gastos reclamados para personal inexistente, o gastos de personal por actividades realizadas fuera del plazo de ejecución), sobrestimación de la calidad o de las actividades del personal, etc.</t>
    </r>
  </si>
  <si>
    <r>
      <t xml:space="preserve">Aceptación de baja temeraria sin haber sido justificada adecuadamente por el licitador 
</t>
    </r>
    <r>
      <rPr>
        <u/>
        <sz val="11"/>
        <color indexed="8"/>
        <rFont val="Calibri"/>
        <family val="2"/>
      </rPr>
      <t>Descripción detallada:</t>
    </r>
    <r>
      <rPr>
        <b/>
        <sz val="11"/>
        <color indexed="8"/>
        <rFont val="Calibri"/>
        <family val="2"/>
      </rPr>
      <t xml:space="preserve">
</t>
    </r>
    <r>
      <rPr>
        <sz val="11"/>
        <rFont val="Calibri"/>
        <family val="2"/>
      </rPr>
      <t>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</si>
  <si>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r>
      <t xml:space="preserve">Aceptación continuada de ofertas con precios elevados y/o trabajo de calidad insuficiente
</t>
    </r>
    <r>
      <rPr>
        <u/>
        <sz val="11"/>
        <color indexed="8"/>
        <rFont val="Calibri"/>
        <family val="2"/>
      </rPr>
      <t>Descripción detallada:</t>
    </r>
    <r>
      <rPr>
        <sz val="11"/>
        <color theme="1"/>
        <rFont val="Calibri"/>
        <family val="2"/>
        <scheme val="minor"/>
      </rPr>
      <t xml:space="preserve">
Cuando 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</si>
  <si>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r>
      <t xml:space="preserve">El procedimiento de contratación se declara desierto y vuelve a convocarse a pesar de que se recibieron ofertas admisibles de acuerdo con los criterios que figuran en los pliegos
</t>
    </r>
    <r>
      <rPr>
        <u/>
        <sz val="11"/>
        <color indexed="8"/>
        <rFont val="Calibri"/>
        <family val="2"/>
      </rPr>
      <t>Descripción detallada:</t>
    </r>
    <r>
      <rPr>
        <b/>
        <sz val="11"/>
        <color indexed="8"/>
        <rFont val="Calibri"/>
        <family val="2"/>
      </rPr>
      <t xml:space="preserve">
</t>
    </r>
    <r>
      <rPr>
        <sz val="11"/>
        <color theme="1"/>
        <rFont val="Calibri"/>
        <family val="2"/>
        <scheme val="minor"/>
      </rPr>
      <t>Se declara desierto un procedimiento, a pesar de que existen ofertas que cumplen los criterios para ser admitidas en el procedimiento, y se vuelve a convocar restringiendo los requisitos a efectos de beneficiar a un licitador en concreto.</t>
    </r>
  </si>
  <si>
    <t>Pérdida de pista de auditoría</t>
  </si>
  <si>
    <r>
      <t xml:space="preserve">Prestación en términos inferiores a lo estipulado en el contrato
</t>
    </r>
    <r>
      <rPr>
        <u/>
        <sz val="11"/>
        <rFont val="Calibri"/>
        <family val="2"/>
      </rPr>
      <t>Descripción detallada:</t>
    </r>
    <r>
      <rPr>
        <b/>
        <sz val="11"/>
        <rFont val="Calibri"/>
        <family val="2"/>
      </rPr>
      <t xml:space="preserve">
</t>
    </r>
    <r>
      <rPr>
        <sz val="11"/>
        <rFont val="Calibri"/>
        <family val="2"/>
      </rPr>
      <t xml:space="preserve">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 </t>
    </r>
  </si>
  <si>
    <r>
      <t>Inexistencia de contrato</t>
    </r>
    <r>
      <rPr>
        <b/>
        <sz val="11"/>
        <color indexed="10"/>
        <rFont val="Calibri"/>
        <family val="2"/>
      </rPr>
      <t xml:space="preserve"> </t>
    </r>
    <r>
      <rPr>
        <b/>
        <sz val="11"/>
        <color indexed="8"/>
        <rFont val="Calibri"/>
        <family val="2"/>
      </rPr>
      <t xml:space="preserve">
</t>
    </r>
    <r>
      <rPr>
        <u/>
        <sz val="11"/>
        <color indexed="8"/>
        <rFont val="Calibri"/>
        <family val="2"/>
      </rPr>
      <t>Descripción detallada:</t>
    </r>
    <r>
      <rPr>
        <sz val="11"/>
        <color theme="1"/>
        <rFont val="Calibri"/>
        <family val="2"/>
        <scheme val="minor"/>
      </rPr>
      <t xml:space="preserve">
Se produce cuando no existe contrato de adjudicación o la documentación del expediente de contratación es insuficiente, incompleta o inexistente como, por ejemplo, de la documentación de los licitadores en el procedimiento.</t>
    </r>
  </si>
  <si>
    <t xml:space="preserve">Falsedad documental </t>
  </si>
  <si>
    <r>
      <t xml:space="preserve">Documentación falsificada presentada por los licitadores en el proceso de selección de ofertas
</t>
    </r>
    <r>
      <rPr>
        <u/>
        <sz val="11"/>
        <color indexed="8"/>
        <rFont val="Calibri"/>
        <family val="2"/>
      </rPr>
      <t>Descripción detallada</t>
    </r>
    <r>
      <rPr>
        <sz val="11"/>
        <color theme="1"/>
        <rFont val="Calibri"/>
        <family val="2"/>
        <scheme val="minor"/>
      </rPr>
      <t>:
El licitador presenta documentación e información falsa para poder acceder al procedimiento de contratación.</t>
    </r>
  </si>
  <si>
    <t>Conflicto de interés</t>
  </si>
  <si>
    <r>
      <t>El organismo no ha definido con claridad en la convocatoria los requisitos que deben cumplir los beneficiarios</t>
    </r>
    <r>
      <rPr>
        <b/>
        <sz val="11"/>
        <rFont val="Calibri"/>
        <family val="2"/>
      </rPr>
      <t>/destinatarios de las ayudas/subvenciones</t>
    </r>
    <r>
      <rPr>
        <b/>
        <sz val="11"/>
        <color indexed="17"/>
        <rFont val="Calibri"/>
        <family val="2"/>
      </rPr>
      <t xml:space="preserve">
</t>
    </r>
    <r>
      <rPr>
        <u/>
        <sz val="11"/>
        <rFont val="Calibri"/>
        <family val="2"/>
      </rPr>
      <t>Descripción detallada:</t>
    </r>
    <r>
      <rPr>
        <b/>
        <sz val="11"/>
        <color indexed="17"/>
        <rFont val="Calibri"/>
        <family val="2"/>
      </rPr>
      <t xml:space="preserve">
</t>
    </r>
    <r>
      <rPr>
        <sz val="11"/>
        <rFont val="Calibri"/>
        <family val="2"/>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</si>
  <si>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r>
      <t xml:space="preserve">No se han respetado los plazos establecidos en las Bases Reguladoras/ convocatoria para la presentación de solicitudes
</t>
    </r>
    <r>
      <rPr>
        <u/>
        <sz val="11"/>
        <color indexed="8"/>
        <rFont val="Calibri"/>
        <family val="2"/>
      </rPr>
      <t>Descripción detallada:</t>
    </r>
    <r>
      <rPr>
        <b/>
        <sz val="11"/>
        <color indexed="8"/>
        <rFont val="Calibri"/>
        <family val="2"/>
      </rPr>
      <t xml:space="preserve">
</t>
    </r>
    <r>
      <rPr>
        <sz val="11"/>
        <color theme="1"/>
        <rFont val="Calibri"/>
        <family val="2"/>
        <scheme val="minor"/>
      </rPr>
      <t>La bandera roja tiene lugar cuando el organismo rechaza alguna solicitud por supuesta entrega de la misma fuera plazo cuando de forma efectiva ha sido presentada en plazo, o bien se han presentado una o varias solicitudes fuera de plazo y han sido aceptadas por el organismo. En tales casos, los plazos establecidos en las Bases Reguladoras/Convocatoria no se han cumplido en lo relativo a la presentación de las solicitudes.</t>
    </r>
  </si>
  <si>
    <t>Trato discriminatorio en la selección de los solicitantes</t>
  </si>
  <si>
    <t>Conflictos de interés en el comité de evaluación</t>
  </si>
  <si>
    <r>
      <t xml:space="preserve">Influencia deliberada en la evaluación y selección de los beneficiarios
</t>
    </r>
    <r>
      <rPr>
        <u/>
        <sz val="11"/>
        <color indexed="8"/>
        <rFont val="Calibri"/>
        <family val="2"/>
      </rPr>
      <t>Descripción detallada:</t>
    </r>
    <r>
      <rPr>
        <b/>
        <sz val="11"/>
        <color indexed="8"/>
        <rFont val="Calibri"/>
        <family val="2"/>
      </rPr>
      <t xml:space="preserve">
</t>
    </r>
    <r>
      <rPr>
        <sz val="11"/>
        <color theme="1"/>
        <rFont val="Calibri"/>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</si>
  <si>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t>Incumplimiento del régimen de Ayudas de Estado</t>
  </si>
  <si>
    <r>
      <t xml:space="preserve">Las operaciones financiadas constituyen ayudas de estado y no se ha seguido el procedimiento de información y notificación establecido al efecto por la normativa europea
</t>
    </r>
    <r>
      <rPr>
        <u/>
        <sz val="11"/>
        <color indexed="8"/>
        <rFont val="Calibri"/>
        <family val="2"/>
      </rPr>
      <t xml:space="preserve">Descripción detallada:
</t>
    </r>
    <r>
      <rPr>
        <sz val="11"/>
        <color theme="1"/>
        <rFont val="Calibri"/>
        <family val="2"/>
        <scheme val="minor"/>
      </rPr>
      <t>El organismo no ha comprobado que la ayuda pueda constituir ayuda de estado, según la normativa de la UE aplicable y no ha seguido el procedimiento de comunicación y notificación a la Comisión Europea. 
Se debe tener en cuenta que en el caso de mínimis no es necesario comunicar las ayudas a la Comisión.</t>
    </r>
  </si>
  <si>
    <r>
      <t xml:space="preserve">Los fondos no han sido destinados a la finalidad establecida en la normativa reguladora de la subvención por parte del beneficiario
</t>
    </r>
    <r>
      <rPr>
        <u/>
        <sz val="11"/>
        <color indexed="8"/>
        <rFont val="Calibri"/>
        <family val="2"/>
      </rPr>
      <t>Descripción detallada:</t>
    </r>
    <r>
      <rPr>
        <b/>
        <sz val="11"/>
        <color indexed="8"/>
        <rFont val="Calibri"/>
        <family val="2"/>
      </rPr>
      <t xml:space="preserve">
</t>
    </r>
    <r>
      <rPr>
        <sz val="11"/>
        <color theme="1"/>
        <rFont val="Calibri"/>
        <family val="2"/>
        <scheme val="minor"/>
      </rPr>
      <t>Los fondos de la subvención no se han destinado a la finalidad u objetivos recogidos en las Bases Reguladoras/Convocatoria o no han sido ejecutados.</t>
    </r>
  </si>
  <si>
    <r>
      <t xml:space="preserve">Inexistencia de un control de los gastos e ingresos por operación por parte del beneficiario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No existe contabilidad analítica de forma que se pueda llevar un control documentado de gastos e ingresos por tipo de operación, tipo de proyecto, o fuente de financiación. </t>
    </r>
  </si>
  <si>
    <t>Falsedad documental</t>
  </si>
  <si>
    <r>
      <t xml:space="preserve">Documentación falsificada presentada por los solicitantes al objeto de salir elegidos en un proceso de selección
</t>
    </r>
    <r>
      <rPr>
        <u/>
        <sz val="11"/>
        <color indexed="8"/>
        <rFont val="Calibri"/>
        <family val="2"/>
      </rPr>
      <t>Descripción detallada:</t>
    </r>
    <r>
      <rPr>
        <b/>
        <sz val="11"/>
        <color indexed="8"/>
        <rFont val="Calibri"/>
        <family val="2"/>
      </rPr>
      <t xml:space="preserve">
</t>
    </r>
    <r>
      <rPr>
        <sz val="11"/>
        <color theme="1"/>
        <rFont val="Calibri"/>
        <family val="2"/>
        <scheme val="minor"/>
      </rPr>
      <t>Los solicitantes presentan declaraciones falsas en sus solicitudes, haciendo creer al comité de evaluación que cumplen con los criterios de elegibilidad, generales y específicos. Se trata de cualquier documentación requerida en la solicitud para la obtención de la ayuda: declaraciones firmadas, información financiera, compromisos, etc.</t>
    </r>
  </si>
  <si>
    <r>
      <t xml:space="preserve">Manipulación del soporte documental de justificación de los gastos
</t>
    </r>
    <r>
      <rPr>
        <u/>
        <sz val="11"/>
        <color indexed="8"/>
        <rFont val="Calibri"/>
        <family val="2"/>
      </rPr>
      <t xml:space="preserve">Descripción detallada:
</t>
    </r>
    <r>
      <rPr>
        <sz val="11"/>
        <color theme="1"/>
        <rFont val="Calibri"/>
        <family val="2"/>
        <scheme val="minor"/>
      </rPr>
      <t>Cuando se manipulan facturas o se presentan facturas falsas para el reembolso de los gastos incurridos en la operación subvencionada.</t>
    </r>
  </si>
  <si>
    <r>
      <t xml:space="preserve">Incumplimiento de los deberes de información y comunicación del apoyo del FSE a las operaciones cofinanciadas  
</t>
    </r>
    <r>
      <rPr>
        <u/>
        <sz val="11"/>
        <rFont val="Calibri"/>
        <family val="2"/>
      </rPr>
      <t>Descripción detallada:</t>
    </r>
    <r>
      <rPr>
        <b/>
        <sz val="11"/>
        <rFont val="Calibri"/>
        <family val="2"/>
      </rPr>
      <t xml:space="preserve">
</t>
    </r>
    <r>
      <rPr>
        <sz val="11"/>
        <rFont val="Calibri"/>
        <family val="2"/>
      </rPr>
      <t>Tanto el organismo que realiza una convocatoria como los destinatarios finales están compelidos a informar y difundir que dichas ayudas u operaciones están financiadas con cargo al FSE, y deben cumplir lo establecido en las disposiciones comunitarias al respecto (Art. 115 RDC)</t>
    </r>
  </si>
  <si>
    <r>
      <t xml:space="preserve">La convocatoria no establece con precisión la forma en que deben documentarse los distintos gastos derivados de la operación
</t>
    </r>
    <r>
      <rPr>
        <u/>
        <sz val="11"/>
        <color indexed="8"/>
        <rFont val="Calibri"/>
        <family val="2"/>
      </rPr>
      <t>Descripción detallada:</t>
    </r>
    <r>
      <rPr>
        <b/>
        <sz val="11"/>
        <color indexed="8"/>
        <rFont val="Calibri"/>
        <family val="2"/>
      </rPr>
      <t xml:space="preserve">
</t>
    </r>
    <r>
      <rPr>
        <sz val="11"/>
        <color theme="1"/>
        <rFont val="Calibri"/>
        <family val="2"/>
        <scheme val="minor"/>
      </rPr>
      <t>La convocatoria no establece con precisión la forma en que deben documentarse los distintos gastos (requisitos para la justificación de los gastos, dependiendo de la naturaleza del gasto), según lo establecido en el art. 131 del RDC. Algunos ejemplos son los documentos, facturas o documentos con valor probatorio análogo, establecido en la normativa correspondiente propia o nacional.</t>
    </r>
  </si>
  <si>
    <r>
      <t xml:space="preserve">La convocatoria no define de forma clara y precisa los gastos elegibles
</t>
    </r>
    <r>
      <rPr>
        <u/>
        <sz val="11"/>
        <color indexed="8"/>
        <rFont val="Calibri"/>
        <family val="2"/>
      </rPr>
      <t>Descripción detallada:</t>
    </r>
    <r>
      <rPr>
        <sz val="11"/>
        <color theme="1"/>
        <rFont val="Calibri"/>
        <family val="2"/>
        <scheme val="minor"/>
      </rPr>
      <t xml:space="preserve">
La convocatoria no define de forma clara y precisa qué gastos son subvencionables, de acuerdo a lo establecido en el art. 65 del RDC, y que podrán ser, por tanto, certificados por la Autoridad de Certificación. </t>
    </r>
  </si>
  <si>
    <r>
      <rPr>
        <b/>
        <sz val="11"/>
        <rFont val="Calibri"/>
        <family val="2"/>
      </rPr>
      <t xml:space="preserve">La convocatoria no establece con precisión el método de cálculo de costes que debe aplicarse en las operaciones
</t>
    </r>
    <r>
      <rPr>
        <u/>
        <sz val="11"/>
        <rFont val="Calibri"/>
        <family val="2"/>
      </rPr>
      <t>Descripción detallada:</t>
    </r>
    <r>
      <rPr>
        <sz val="11"/>
        <rFont val="Calibri"/>
        <family val="2"/>
      </rPr>
      <t xml:space="preserve">
El organismo no ha establecido de forma clara el método de cálculo de costes a aplicar en las operaciones de acuerdo a lo establecido en el art. 67 del RDC.</t>
    </r>
  </si>
  <si>
    <r>
      <t xml:space="preserve">Se produce un exceso en la cofinanciación de las operaciones
</t>
    </r>
    <r>
      <rPr>
        <u/>
        <sz val="11"/>
        <color indexed="8"/>
        <rFont val="Calibri"/>
        <family val="2"/>
      </rPr>
      <t>Descripción detallada:</t>
    </r>
    <r>
      <rPr>
        <b/>
        <sz val="11"/>
        <color indexed="8"/>
        <rFont val="Calibri"/>
        <family val="2"/>
      </rPr>
      <t xml:space="preserve">
</t>
    </r>
    <r>
      <rPr>
        <sz val="11"/>
        <color theme="1"/>
        <rFont val="Calibri"/>
        <family val="2"/>
        <scheme val="minor"/>
      </rPr>
      <t>La bandera roja tiene lugar cuando el beneficiario recibe ayudas provenientes del mismo fondo pero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</si>
  <si>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t>Asignación incorrecta deliberada de los costes de mano de obra</t>
  </si>
  <si>
    <r>
      <t xml:space="preserve">
</t>
    </r>
    <r>
      <rPr>
        <b/>
        <sz val="11"/>
        <color indexed="8"/>
        <rFont val="Calibri"/>
        <family val="2"/>
      </rPr>
      <t xml:space="preserve">Tarifas horarias inadecuadas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Esta bandera tiene lugar cuando el ratio coste/hora está calculado de forma irregular o no corresponde a la realidad por su sobreestimación o subestimación. Asimismo, puede ocurrir cuando se asignan a los gastos  conceptos que no entran dentro de la nómina del empleado, partes de tiempo no firmados, horas extraordinarias no abonadas, no correspondencia entre el coste/hora y el nivel de cualificación requerido para un recurso humano concreto, etc.
</t>
    </r>
  </si>
  <si>
    <r>
      <t xml:space="preserve">Gastos reclamados para personal inexistente
</t>
    </r>
    <r>
      <rPr>
        <u/>
        <sz val="11"/>
        <color indexed="8"/>
        <rFont val="Calibri"/>
        <family val="2"/>
      </rPr>
      <t>Descripción detallada:</t>
    </r>
    <r>
      <rPr>
        <sz val="11"/>
        <color theme="1"/>
        <rFont val="Calibri"/>
        <family val="2"/>
        <scheme val="minor"/>
      </rPr>
      <t xml:space="preserve">
Esta bandera puede tener lugar cuando el organismo reclama la certificación de gastos de personal cuando en la realidad no se ha destinado dicho personal a la ejecución de la operación.</t>
    </r>
  </si>
  <si>
    <t xml:space="preserve">Ejecución irregular de la actividad </t>
  </si>
  <si>
    <r>
      <t xml:space="preserve">No entrega o realización del servicio 
</t>
    </r>
    <r>
      <rPr>
        <u/>
        <sz val="11"/>
        <color indexed="8"/>
        <rFont val="Calibri"/>
        <family val="2"/>
      </rPr>
      <t>Descripción detallada:</t>
    </r>
    <r>
      <rPr>
        <sz val="11"/>
        <color theme="1"/>
        <rFont val="Calibri"/>
        <family val="2"/>
        <scheme val="minor"/>
      </rPr>
      <t xml:space="preserve">
La bandera roja se produce cuando no existe constancia de la entrega o realización del servicio al que se imputan los gastos. </t>
    </r>
  </si>
  <si>
    <r>
      <t xml:space="preserve">Servicios o bienes entregados por debajo de la calidad esperada
</t>
    </r>
    <r>
      <rPr>
        <u/>
        <sz val="11"/>
        <color indexed="8"/>
        <rFont val="Calibri"/>
        <family val="2"/>
      </rPr>
      <t>Descripción detallada:</t>
    </r>
    <r>
      <rPr>
        <b/>
        <sz val="11"/>
        <color indexed="8"/>
        <rFont val="Calibri"/>
        <family val="2"/>
      </rPr>
      <t xml:space="preserve">
</t>
    </r>
    <r>
      <rPr>
        <sz val="11"/>
        <color theme="1"/>
        <rFont val="Calibri"/>
        <family val="2"/>
        <scheme val="minor"/>
      </rPr>
      <t>La bandera roja se produce cuando los servicios o bienes entregados no alcanzan el nivel de calidad esperado y/o la calidad de los mismos es ínfima, contraponiéndose a lo acordado y/o estipulado en el contrato.</t>
    </r>
  </si>
  <si>
    <r>
      <rPr>
        <b/>
        <sz val="11"/>
        <color indexed="8"/>
        <rFont val="Calibri"/>
        <family val="2"/>
      </rPr>
      <t>La cualificación de la mano de obra no es la adecuada</t>
    </r>
    <r>
      <rPr>
        <sz val="11"/>
        <color theme="1"/>
        <rFont val="Calibri"/>
        <family val="2"/>
        <scheme val="minor"/>
      </rPr>
      <t xml:space="preserve">
</t>
    </r>
    <r>
      <rPr>
        <u/>
        <sz val="11"/>
        <color indexed="8"/>
        <rFont val="Calibri"/>
        <family val="2"/>
      </rPr>
      <t>Descripción detallada:</t>
    </r>
    <r>
      <rPr>
        <sz val="11"/>
        <color theme="1"/>
        <rFont val="Calibri"/>
        <family val="2"/>
        <scheme val="minor"/>
      </rPr>
      <t xml:space="preserve">
La bandera roja se produce cuando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</si>
  <si>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Se describen de forma inexacta las actividades llevadas a cabo por el personal
</t>
    </r>
    <r>
      <rPr>
        <u/>
        <sz val="11"/>
        <color indexed="8"/>
        <rFont val="Calibri"/>
        <family val="2"/>
      </rPr>
      <t>Descripción detallada:</t>
    </r>
    <r>
      <rPr>
        <b/>
        <sz val="11"/>
        <color indexed="8"/>
        <rFont val="Calibri"/>
        <family val="2"/>
      </rPr>
      <t xml:space="preserve">
</t>
    </r>
    <r>
      <rPr>
        <sz val="11"/>
        <color theme="1"/>
        <rFont val="Calibri"/>
        <family val="2"/>
        <scheme val="minor"/>
      </rPr>
      <t>La bandera roja tiene lugar cuando las actividades llevadas a cabo por el personal encargado de la ejecución de la operación no se corresponden con las actividades necesarias para llevar a cabo la operación.</t>
    </r>
  </si>
  <si>
    <r>
      <t xml:space="preserve">Incumplimiento de los deberes de documentación de las operaciones
</t>
    </r>
    <r>
      <rPr>
        <u/>
        <sz val="11"/>
        <color indexed="8"/>
        <rFont val="Calibri"/>
        <family val="2"/>
      </rPr>
      <t xml:space="preserve">Descripción detallada: </t>
    </r>
    <r>
      <rPr>
        <sz val="11"/>
        <color theme="1"/>
        <rFont val="Calibri"/>
        <family val="2"/>
        <scheme val="minor"/>
      </rPr>
      <t xml:space="preserve">
El organismo o entidad no ha cumplido con las medidas estipuladas en el artículo 140 del RDC con respecto a la disponibilidad de documentos</t>
    </r>
  </si>
  <si>
    <t>Inexistencia de necesidad justificada para la encomienda de gestión</t>
  </si>
  <si>
    <r>
      <t xml:space="preserve">Ejecución de forma paralela actividades semejantes con recursos propios o ejecución en periodos anteriores de las operaciones sin acudir a este método de gestión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La entidad realiza actividades similares sin acudir a la figura de encomienda de gestión a través de sus propios medios, o bien en periodos anteriores las operaciones fueron ejecutadas con otros métodos, no quedando justificado el recurso a la encomienda en las operaciones evaluadas. </t>
    </r>
  </si>
  <si>
    <r>
      <t xml:space="preserve">Justificación insuficiente del recurso a la encomienda de gestión
</t>
    </r>
    <r>
      <rPr>
        <u/>
        <sz val="11"/>
        <color indexed="8"/>
        <rFont val="Calibri"/>
        <family val="2"/>
      </rPr>
      <t>Descripción detallada</t>
    </r>
    <r>
      <rPr>
        <sz val="11"/>
        <color theme="1"/>
        <rFont val="Calibri"/>
        <family val="2"/>
        <scheme val="minor"/>
      </rPr>
      <t>:
El informe de insuficiencia de medios no establece razones claras y concluyentes para justificar el recurso a una encomienda de gestión.</t>
    </r>
  </si>
  <si>
    <r>
      <t xml:space="preserve">Existencia clara de recursos infrautilizados que podrían destinarse a las actividades/operaciones incluidas en la encomienda de gestión
</t>
    </r>
    <r>
      <rPr>
        <u/>
        <sz val="11"/>
        <color indexed="8"/>
        <rFont val="Calibri"/>
        <family val="2"/>
      </rPr>
      <t>Descripción detallada:</t>
    </r>
    <r>
      <rPr>
        <b/>
        <sz val="11"/>
        <color indexed="8"/>
        <rFont val="Calibri"/>
        <family val="2"/>
      </rPr>
      <t xml:space="preserve">
</t>
    </r>
    <r>
      <rPr>
        <sz val="11"/>
        <color theme="1"/>
        <rFont val="Calibri"/>
        <family val="2"/>
        <scheme val="minor"/>
      </rPr>
      <t>Existen recursos infrautilizados que pueden destinarse a acometer aquel servicio encomendado.</t>
    </r>
  </si>
  <si>
    <t xml:space="preserve">Incumplimiento por el órgano encomendado de los requisitos para ser considerado ente instrumental </t>
  </si>
  <si>
    <t xml:space="preserve">Limitación de la concurrencia en el caso de ejecución por terceros
</t>
  </si>
  <si>
    <t>Elusión del procedimiento de contratación mediante la celebración de convenios</t>
  </si>
  <si>
    <t xml:space="preserve">Conflictos de interés </t>
  </si>
  <si>
    <r>
      <t xml:space="preserve">Indicios de la existencia de algún tipo de vinculación entre las partes firmantes del Convenio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Existencia de algún tipo de vinculación entre las partes firmantes del Convenio, que puede dar lugar a conflictos de interés. </t>
    </r>
  </si>
  <si>
    <r>
      <t xml:space="preserve">Celebración recurrente de convenios con las mismas entidades
</t>
    </r>
    <r>
      <rPr>
        <u/>
        <sz val="11"/>
        <color indexed="8"/>
        <rFont val="Calibri"/>
        <family val="2"/>
      </rPr>
      <t>Descripción detallada:</t>
    </r>
    <r>
      <rPr>
        <b/>
        <sz val="11"/>
        <color indexed="8"/>
        <rFont val="Calibri"/>
        <family val="2"/>
      </rPr>
      <t xml:space="preserve">
</t>
    </r>
    <r>
      <rPr>
        <sz val="11"/>
        <color theme="1"/>
        <rFont val="Calibri"/>
        <family val="2"/>
        <scheme val="minor"/>
      </rPr>
      <t>En este caso, se considera recurrente cuando los convenios se repiten en los mismos términos con respecto a ejercicios anteriores con las mismas entidades, o en el mismo ejercicio.</t>
    </r>
  </si>
  <si>
    <t>Formalización incorrecta del convenio</t>
  </si>
  <si>
    <t>Limitación de la concurrencia en el caso de ejecución del convenio por terceros</t>
  </si>
  <si>
    <t>Incumplimiento por parte de la entidad colaboradora de las obligaciones derivadas de la normativa comunitaria aplicable en materia de elegibilidad, conservación documental, publicidad, etc.</t>
  </si>
  <si>
    <r>
      <t xml:space="preserve">Posibles acuerdos entre los licitadores en los precios ofertados en el procedimiento de contratación
</t>
    </r>
    <r>
      <rPr>
        <u/>
        <sz val="11"/>
        <color indexed="8"/>
        <rFont val="Calibri"/>
        <family val="2"/>
      </rPr>
      <t>Descripción detallada:</t>
    </r>
    <r>
      <rPr>
        <b/>
        <sz val="11"/>
        <color indexed="8"/>
        <rFont val="Calibri"/>
        <family val="2"/>
      </rPr>
      <t xml:space="preserve">
</t>
    </r>
    <r>
      <rPr>
        <sz val="11"/>
        <color theme="1"/>
        <rFont val="Calibri"/>
        <family val="2"/>
        <scheme val="minor"/>
      </rPr>
      <t>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</si>
  <si>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1"/>
        <color indexed="8"/>
        <rFont val="Calibri"/>
        <family val="2"/>
      </rPr>
      <t>Descripción detallada:</t>
    </r>
    <r>
      <rPr>
        <b/>
        <sz val="11"/>
        <color indexed="8"/>
        <rFont val="Calibri"/>
        <family val="2"/>
      </rPr>
      <t xml:space="preserve">
</t>
    </r>
    <r>
      <rPr>
        <sz val="11"/>
        <color theme="1"/>
        <rFont val="Calibri"/>
        <family val="2"/>
        <scheme val="minor"/>
      </rPr>
      <t>Los licitadores se reparten el mercado reduciendo la competencia, por ejemplo, por región, tipo de trabajo, tipo de obra...</t>
    </r>
  </si>
  <si>
    <r>
      <t xml:space="preserve">Los criterios de adjudicación no están suficientemente detallados o no se encuentran recogidos en los pliegos
</t>
    </r>
    <r>
      <rPr>
        <u/>
        <sz val="11"/>
        <rFont val="Calibri"/>
        <family val="2"/>
      </rPr>
      <t>Descripción detallada:</t>
    </r>
    <r>
      <rPr>
        <b/>
        <sz val="11"/>
        <rFont val="Calibri"/>
        <family val="2"/>
      </rPr>
      <t xml:space="preserve">
</t>
    </r>
    <r>
      <rPr>
        <sz val="11"/>
        <rFont val="Calibri"/>
        <family val="2"/>
      </rPr>
      <t xml:space="preserve">En los pliegos no se incluyen o están redactados de forma ambigua y/o abierta los criterios de adjudicación para valorar las ofertas técnicas, en su caso, y económicas, para seleccionar a los licitadores que resulten adjudicatarios, lo que produce ausencia de transparencia y objetividad en la selección del adjudicatario.
</t>
    </r>
  </si>
  <si>
    <r>
      <t xml:space="preserve">Indicios de cambios en las ofertas después de su recepción
</t>
    </r>
    <r>
      <rPr>
        <u/>
        <sz val="11"/>
        <color indexed="8"/>
        <rFont val="Calibri"/>
        <family val="2"/>
      </rPr>
      <t>Descripción detallada:</t>
    </r>
    <r>
      <rPr>
        <sz val="11"/>
        <color theme="1"/>
        <rFont val="Calibri"/>
        <family val="2"/>
        <scheme val="minor"/>
      </rPr>
      <t xml:space="preserve">
Se presentan indicios que sugieren que tras las recepción de las ofertas se ha producido una modificación en la mismas, bien en relación con el precio,  bien en relación con otras condiciones recogidas en las mismas. </t>
    </r>
  </si>
  <si>
    <t xml:space="preserve">Incumplimiento de los deberes de información y comunicación de apoyo del FSE </t>
  </si>
  <si>
    <r>
      <t xml:space="preserve">Incumplimiento de los deberes de información y comunicación de apoyo del FSE 
</t>
    </r>
    <r>
      <rPr>
        <u/>
        <sz val="11"/>
        <color indexed="8"/>
        <rFont val="Calibri"/>
        <family val="2"/>
      </rPr>
      <t>Descripción detallada:</t>
    </r>
    <r>
      <rPr>
        <sz val="11"/>
        <color theme="1"/>
        <rFont val="Calibri"/>
        <family val="2"/>
        <scheme val="minor"/>
      </rPr>
      <t xml:space="preserve">
El adjudicatario incumple las obligaciones a las que queda sujeto en materia de información y publicidad del Fondo Social Europeo. Tanto el organismo que realiza una convocatoria como los  adjudicatarios están compelidos a informar y difundir que dichas ayudas u operaciones están financiadas con cargo al FSE, y deben cumplir lo establecido en las disposiciones comunitarias al respecto (Art. 115 RDC)
</t>
    </r>
  </si>
  <si>
    <r>
      <t xml:space="preserve">Inaplicabilidad del procedimiento de contratación legalmente aplicable
</t>
    </r>
    <r>
      <rPr>
        <u/>
        <sz val="11"/>
        <color indexed="8"/>
        <rFont val="Calibri"/>
        <family val="2"/>
      </rPr>
      <t>Descripción detallada</t>
    </r>
    <r>
      <rPr>
        <sz val="11"/>
        <color theme="1"/>
        <rFont val="Calibri"/>
        <family val="2"/>
        <scheme val="minor"/>
      </rPr>
      <t xml:space="preserve">
El ente instrumental (el ente al que se le encarga la encomienda de gestión) ha necesitado la ejecución de prestaciones por parte de terceros y la licitación y ejecución de las mismas no se ha realizado conforme a lo establecido en las disposiciones normativas que regulan la contratación en el Sector Público, considerando los requisitos específicos sobre el carácter de la contratación y el importe de la misma.</t>
    </r>
  </si>
  <si>
    <r>
      <t xml:space="preserve">Los pliegos de cláusulas de prescripciones técnicas y/o administrativas se han redactado a favor de un licitador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
</t>
    </r>
  </si>
  <si>
    <r>
      <t xml:space="preserve">Los pliegos presentan prescripciones más restrictivas que las aprobadas en procedimientos previos similares
</t>
    </r>
    <r>
      <rPr>
        <u/>
        <sz val="11"/>
        <color indexed="8"/>
        <rFont val="Calibri"/>
        <family val="2"/>
      </rPr>
      <t>Descripción detallada:</t>
    </r>
    <r>
      <rPr>
        <b/>
        <sz val="11"/>
        <color indexed="8"/>
        <rFont val="Calibri"/>
        <family val="2"/>
      </rPr>
      <t xml:space="preserve">
</t>
    </r>
    <r>
      <rPr>
        <sz val="11"/>
        <color theme="1"/>
        <rFont val="Calibri"/>
        <family val="2"/>
        <scheme val="minor"/>
      </rPr>
      <t>La materialización de esa situación se produce en el caso en el que se endurecen los requisitos, restringiendo la concurrencia, en un procedimiento de carácter similar a procedimientos anteriores. Ejemplo: elevar las requisitos financieros, establecer un determinado volumen de facturación exigido, reducir la franja de número de empleados, etc. con respecto a lo establecido en procedimientos de similares características.</t>
    </r>
  </si>
  <si>
    <r>
      <t>Ausencia de medidas de información y publicidad en la documentación relativa al procedimiento de contratación y/o insuficiencia de</t>
    </r>
    <r>
      <rPr>
        <b/>
        <sz val="11"/>
        <rFont val="Calibri"/>
        <family val="2"/>
      </rPr>
      <t xml:space="preserve"> plazos para la recepción de ofertas</t>
    </r>
    <r>
      <rPr>
        <b/>
        <sz val="11"/>
        <color indexed="8"/>
        <rFont val="Calibri"/>
        <family val="2"/>
      </rPr>
      <t xml:space="preserve">
</t>
    </r>
    <r>
      <rPr>
        <u/>
        <sz val="11"/>
        <color indexed="8"/>
        <rFont val="Calibri"/>
        <family val="2"/>
      </rPr>
      <t>Descripción detallada:</t>
    </r>
    <r>
      <rPr>
        <sz val="11"/>
        <color theme="1"/>
        <rFont val="Calibri"/>
        <family val="2"/>
        <scheme val="minor"/>
      </rPr>
      <t xml:space="preserve">
Se produce cuando el procedimiento no cumple con los requisitos de información y publicidad mínimos requeridos para el anuncio de la convocatoria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Por ejemplo, los pliegos no establecen de forma exacta qué documentos concretos debe presentar el licitador en su proposición para que esta sea admitida en el procedimiento. </t>
    </r>
  </si>
  <si>
    <r>
      <t xml:space="preserve">Un empleado del órgano de contratación que haya trabajado para una empresa participa en el concurso de forma inmediatamente anterior a su incorporación al puesto de trabajo en el organismo adjudicador
</t>
    </r>
    <r>
      <rPr>
        <u/>
        <sz val="11"/>
        <color indexed="8"/>
        <rFont val="Calibri"/>
        <family val="2"/>
      </rPr>
      <t>Descripción detallada:</t>
    </r>
    <r>
      <rPr>
        <sz val="11"/>
        <color theme="1"/>
        <rFont val="Calibri"/>
        <family val="2"/>
        <scheme val="minor"/>
      </rPr>
      <t xml:space="preserve">
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</si>
  <si>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r>
      <t xml:space="preserve">Los miembros del órgano de contratación no cumplen con los procedimientos establecidos en el código de ética del organismo
</t>
    </r>
    <r>
      <rPr>
        <u/>
        <sz val="11"/>
        <color indexed="8"/>
        <rFont val="Calibri"/>
        <family val="2"/>
      </rPr>
      <t>Descripción detallada:</t>
    </r>
    <r>
      <rPr>
        <sz val="11"/>
        <color theme="1"/>
        <rFont val="Calibri"/>
        <family val="2"/>
        <scheme val="minor"/>
      </rPr>
      <t xml:space="preserve">
El órgano dispone de un código de ética cuyos procedimientos no son seguidos por los miembros del órgano de contratación (comunicación de posibles conflictos de interés, etc.).</t>
    </r>
  </si>
  <si>
    <r>
      <t xml:space="preserve">Ofertas excluidas por errores o por razones dudosas
</t>
    </r>
    <r>
      <rPr>
        <u/>
        <sz val="11"/>
        <color indexed="8"/>
        <rFont val="Calibri"/>
        <family val="2"/>
      </rPr>
      <t>Descripción detallada:</t>
    </r>
    <r>
      <rPr>
        <b/>
        <sz val="11"/>
        <color indexed="8"/>
        <rFont val="Calibri"/>
        <family val="2"/>
      </rPr>
      <t xml:space="preserve">
</t>
    </r>
    <r>
      <rPr>
        <sz val="11"/>
        <color theme="1"/>
        <rFont val="Calibri"/>
        <family val="2"/>
        <scheme val="minor"/>
      </rPr>
      <t xml:space="preserve">Ofertas que quedan excluidas por razones insuficientemente justificadas o por errores. Puede responder a intereses para la selección de un contratista en particular.
</t>
    </r>
  </si>
  <si>
    <r>
      <rPr>
        <b/>
        <sz val="11"/>
        <rFont val="Calibri"/>
        <family val="2"/>
      </rPr>
      <t xml:space="preserve">El contrato formalizado altera los términos de la adjudicación
</t>
    </r>
    <r>
      <rPr>
        <u/>
        <sz val="11"/>
        <rFont val="Calibri"/>
        <family val="2"/>
      </rPr>
      <t>Descripción detallada:</t>
    </r>
    <r>
      <rPr>
        <sz val="11"/>
        <color indexed="10"/>
        <rFont val="Calibri"/>
        <family val="2"/>
      </rPr>
      <t xml:space="preserve">
</t>
    </r>
    <r>
      <rPr>
        <sz val="11"/>
        <color theme="1"/>
        <rFont val="Calibri"/>
        <family val="2"/>
        <scheme val="minor"/>
      </rPr>
      <t xml:space="preserve">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La alteración puede consistir en una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
</t>
    </r>
  </si>
  <si>
    <r>
      <t xml:space="preserve">Falta de coincidencia entre el adjudicatario y el firmante del contrato
</t>
    </r>
    <r>
      <rPr>
        <u/>
        <sz val="11"/>
        <color indexed="8"/>
        <rFont val="Calibri"/>
        <family val="2"/>
      </rPr>
      <t>Descripción detallada:</t>
    </r>
    <r>
      <rPr>
        <sz val="11"/>
        <color theme="1"/>
        <rFont val="Calibri"/>
        <family val="2"/>
        <scheme val="minor"/>
      </rPr>
      <t xml:space="preserve">
Se produce una ausencia de coincidencia entre el adjudicatario y el firmante del contrato en términos de denominación social, personalidad jurídica, etc. sin la debida justificación.</t>
    </r>
  </si>
  <si>
    <r>
      <t xml:space="preserve">Falta de reciprocidad en las prestaciones recogidas en el contrato
</t>
    </r>
    <r>
      <rPr>
        <u/>
        <sz val="11"/>
        <rFont val="Calibri"/>
        <family val="2"/>
      </rPr>
      <t>Descripción detallada:</t>
    </r>
    <r>
      <rPr>
        <b/>
        <sz val="11"/>
        <rFont val="Calibri"/>
        <family val="2"/>
      </rPr>
      <t xml:space="preserve">
</t>
    </r>
    <r>
      <rPr>
        <sz val="11"/>
        <rFont val="Calibri"/>
        <family val="2"/>
      </rPr>
      <t>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</si>
  <si>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1"/>
        <color indexed="8"/>
        <rFont val="Calibri"/>
        <family val="2"/>
      </rPr>
      <t>Descripción detallada:</t>
    </r>
    <r>
      <rPr>
        <sz val="11"/>
        <color theme="1"/>
        <rFont val="Calibri"/>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t>
    </r>
  </si>
  <si>
    <t>Materialización de la bandera (0-2)</t>
  </si>
  <si>
    <t>Baremo para la materialización de la bandera</t>
  </si>
  <si>
    <t>0. El riesgo no se ha materializado.
1. El riesgo se ha materializado parcialmente.
2. El riesgo se ha materializado totalmente.</t>
  </si>
  <si>
    <r>
      <rPr>
        <b/>
        <sz val="11"/>
        <rFont val="Calibri"/>
        <family val="2"/>
      </rPr>
      <t>El organismo no ha dado la suficiente difusión a las Bases Reguladoras/Convocatoria</t>
    </r>
    <r>
      <rPr>
        <sz val="11"/>
        <rFont val="Calibri"/>
        <family val="2"/>
      </rPr>
      <t xml:space="preserve">
</t>
    </r>
    <r>
      <rPr>
        <u/>
        <sz val="11"/>
        <rFont val="Calibri"/>
        <family val="2"/>
      </rPr>
      <t>Descripción detallada:</t>
    </r>
    <r>
      <rPr>
        <sz val="11"/>
        <rFont val="Calibri"/>
        <family val="2"/>
      </rPr>
      <t xml:space="preserve">
● La publicación de las Bases Reguladoras/Convocatoria no se ha realizado para garantizar la máxima difusión de las mismas,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prensa,etc.).
● Según el art.9.3 de la Ley General de Subvenciones, los organismos públicos deben publicar las bases reguladoras de cada tipo de subvención en el "Boletín Oficial del Estado" o en el diario oficial correspondiente. 
● Según el art.17.8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</si>
  <si>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r>
      <t xml:space="preserve">En el caso de subvenciones concedidas en base a baremos se produce la ausencia de publicación de los mismos en Boletines Oficiales correspondientes
</t>
    </r>
    <r>
      <rPr>
        <u/>
        <sz val="11"/>
        <color indexed="8"/>
        <rFont val="Calibri"/>
        <family val="2"/>
      </rPr>
      <t>Descripción detallada:</t>
    </r>
    <r>
      <rPr>
        <b/>
        <sz val="11"/>
        <color indexed="8"/>
        <rFont val="Calibri"/>
        <family val="2"/>
      </rPr>
      <t xml:space="preserve">
</t>
    </r>
    <r>
      <rPr>
        <sz val="11"/>
        <color theme="1"/>
        <rFont val="Calibri"/>
        <family val="2"/>
        <scheme val="minor"/>
      </rPr>
      <t>En las publicaciones de las bases reguladoras de las convocatorias de las ayudas no se incluyen los baremos para valorar las diferentes solicitudes, incurriendo en una falta de objetividad y transparencia en la prelación de solicitudes.</t>
    </r>
  </si>
  <si>
    <r>
      <t xml:space="preserve">Se incumplen los principios de objetividad, igualdad y no discriminación en la selección de beneficiarios 
</t>
    </r>
    <r>
      <rPr>
        <u/>
        <sz val="11"/>
        <color indexed="8"/>
        <rFont val="Calibri"/>
        <family val="2"/>
      </rPr>
      <t>Descripción detallada:</t>
    </r>
    <r>
      <rPr>
        <b/>
        <sz val="11"/>
        <color indexed="8"/>
        <rFont val="Calibri"/>
        <family val="2"/>
      </rPr>
      <t xml:space="preserve">
</t>
    </r>
    <r>
      <rPr>
        <sz val="11"/>
        <color theme="1"/>
        <rFont val="Calibri"/>
        <family val="2"/>
        <scheme val="minor"/>
      </rPr>
      <t>La bandera roja tiene lugar cuando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</si>
  <si>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r>
      <t xml:space="preserve">No existe documentación soporte de las aportaciones realizadas por terceros (convenios, donaciones, aportaciones dinerarias de otra naturaleza, etc.)
</t>
    </r>
    <r>
      <rPr>
        <u/>
        <sz val="11"/>
        <color indexed="8"/>
        <rFont val="Calibri"/>
        <family val="2"/>
      </rPr>
      <t>Descripción detallada:</t>
    </r>
    <r>
      <rPr>
        <b/>
        <sz val="11"/>
        <color indexed="8"/>
        <rFont val="Calibri"/>
        <family val="2"/>
      </rPr>
      <t xml:space="preserve">
</t>
    </r>
    <r>
      <rPr>
        <sz val="11"/>
        <color theme="1"/>
        <rFont val="Calibri"/>
        <family val="2"/>
        <scheme val="minor"/>
      </rPr>
      <t>No existe documentación soporte de las aportaciones realizadas por terceros cuando, según lo establecido en las disposiciones reglamentarias de los Fondos EIE,  de cada aportación para la cofinanciación debe existir documentación.</t>
    </r>
  </si>
  <si>
    <r>
      <t xml:space="preserve">La financiación aportada por terceros no es finalista y no existe un criterio de reparto de la misma
</t>
    </r>
    <r>
      <rPr>
        <u/>
        <sz val="11"/>
        <color indexed="8"/>
        <rFont val="Calibri"/>
        <family val="2"/>
      </rPr>
      <t>Descripción detallada:</t>
    </r>
    <r>
      <rPr>
        <sz val="11"/>
        <color theme="1"/>
        <rFont val="Calibri"/>
        <family val="2"/>
        <scheme val="minor"/>
      </rPr>
      <t xml:space="preserve">
Cuando en el convenio o acuerdo de financiación de terceros no se señala específicamente que las cuantías financiadas se destinan a operaciones del Fondo Social Europeo. La bandera roja también puede tener lugar cuando la cofinanciación se destina a otro fin distinto al objeto de la convocatoria.</t>
    </r>
  </si>
  <si>
    <r>
      <rPr>
        <b/>
        <sz val="11"/>
        <color indexed="8"/>
        <rFont val="Calibri"/>
        <family val="2"/>
      </rPr>
      <t>Retrasos injustificados en los plazos de entrega</t>
    </r>
    <r>
      <rPr>
        <sz val="11"/>
        <color theme="1"/>
        <rFont val="Calibri"/>
        <family val="2"/>
        <scheme val="minor"/>
      </rPr>
      <t xml:space="preserve">
</t>
    </r>
    <r>
      <rPr>
        <u/>
        <sz val="11"/>
        <color indexed="8"/>
        <rFont val="Calibri"/>
        <family val="2"/>
      </rPr>
      <t>Descripción detallada:</t>
    </r>
    <r>
      <rPr>
        <sz val="11"/>
        <color theme="1"/>
        <rFont val="Calibri"/>
        <family val="2"/>
        <scheme val="minor"/>
      </rPr>
      <t xml:space="preserve">
La bandera roja se produce cuando el tiempo dedicado por el organismo a la ejecución de la operación excede de los plazos previstos en la convocatoria y/o contrato, sin estar debidamente justificados.</t>
    </r>
  </si>
  <si>
    <r>
      <t xml:space="preserve">Incumplimiento de los deberes y obligaciones de información y comunicación
</t>
    </r>
    <r>
      <rPr>
        <u/>
        <sz val="11"/>
        <color indexed="8"/>
        <rFont val="Calibri"/>
        <family val="2"/>
      </rPr>
      <t xml:space="preserve">Descripción detallada: </t>
    </r>
    <r>
      <rPr>
        <sz val="11"/>
        <color theme="1"/>
        <rFont val="Calibri"/>
        <family val="2"/>
        <scheme val="minor"/>
      </rPr>
      <t xml:space="preserve">
El organismo o entidad no ha cumplido con las medidas establecidas en el Anexo XII del RDC con respecto a las medidas de información y comunicación sobre el apoyo procedente de los fondos.</t>
    </r>
    <r>
      <rPr>
        <b/>
        <sz val="11"/>
        <color indexed="8"/>
        <rFont val="Calibri"/>
        <family val="2"/>
      </rPr>
      <t xml:space="preserve"> </t>
    </r>
  </si>
  <si>
    <r>
      <t xml:space="preserve">Contratación recurrente de los mismos proveedores
</t>
    </r>
    <r>
      <rPr>
        <b/>
        <u/>
        <sz val="11"/>
        <color indexed="8"/>
        <rFont val="Calibri"/>
        <family val="2"/>
      </rPr>
      <t>Descripción detallada:</t>
    </r>
    <r>
      <rPr>
        <b/>
        <sz val="11"/>
        <color indexed="8"/>
        <rFont val="Calibri"/>
        <family val="2"/>
      </rPr>
      <t xml:space="preserve">
</t>
    </r>
    <r>
      <rPr>
        <sz val="11"/>
        <color theme="1"/>
        <rFont val="Calibri"/>
        <family val="2"/>
        <scheme val="minor"/>
      </rPr>
      <t xml:space="preserve">Tendencia por parte del organismo encomendante  a contratar siempre a los mismos proveedores, sin justificación aparente </t>
    </r>
  </si>
  <si>
    <r>
      <t xml:space="preserve">Incumplimiento de la obligación de garantizar la concurrencia cuando la ejecución del convenio de colaboración se está llevando a cabo por terceros
</t>
    </r>
    <r>
      <rPr>
        <u/>
        <sz val="11"/>
        <color indexed="8"/>
        <rFont val="Calibri"/>
        <family val="2"/>
      </rPr>
      <t>Descripción detallada:</t>
    </r>
    <r>
      <rPr>
        <sz val="11"/>
        <color theme="1"/>
        <rFont val="Calibri"/>
        <family val="2"/>
        <scheme val="minor"/>
      </rPr>
      <t xml:space="preserve">
La bandera roja tiene lugar cuando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11"/>
        <color indexed="8"/>
        <rFont val="Calibri"/>
        <family val="2"/>
      </rPr>
      <t xml:space="preserve">
</t>
    </r>
  </si>
  <si>
    <t>Materialización del riesgo crítica</t>
  </si>
  <si>
    <t>La matriz Expost de riesgos diseñada se ha estructurado de la siguiente forma:</t>
  </si>
  <si>
    <t>Materialización de la bandera</t>
  </si>
  <si>
    <t>0 = la bandera no se ha materializado</t>
  </si>
  <si>
    <t>1 = la bandera se ha materializado parcialmente</t>
  </si>
  <si>
    <t>MATERIALIZACIÓN RIESGO ASOCIADO A LA OPERACIÓN</t>
  </si>
  <si>
    <t>Beneficiario</t>
  </si>
  <si>
    <r>
      <t xml:space="preserve">Incumplimiento por el órgano encomendante de los requisitos subjetivos para serlo </t>
    </r>
    <r>
      <rPr>
        <b/>
        <sz val="11"/>
        <color indexed="17"/>
        <rFont val="Calibri"/>
        <family val="2"/>
      </rPr>
      <t xml:space="preserve">
</t>
    </r>
  </si>
  <si>
    <t>Tipo de entidad:</t>
  </si>
  <si>
    <t>Nombre del Organismo Intermedio o Beneficiario:</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</si>
  <si>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</si>
  <si>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</si>
  <si>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</si>
  <si>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</si>
  <si>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6. "Incumplimiento del principio de adicionalidad"</t>
  </si>
  <si>
    <t>Riesgo 7. "Falsedad documental"</t>
  </si>
  <si>
    <t>Riesgo 8. "Incumplimiento de las obligaciones establecidas por la normativa nacional y comunitaria en materia de información y publicidad"</t>
  </si>
  <si>
    <t>Riesgo 9. "Pérdida de pista de auditoría"</t>
  </si>
  <si>
    <t>Riesgo 1."Manipulación del procedimiento a efectos de limitar la concurrencia"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</si>
  <si>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</si>
  <si>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</si>
  <si>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</si>
  <si>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</si>
  <si>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</si>
  <si>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8. "Incumplimiento de los deberes de información y comunicación de apoyo del FSE"</t>
  </si>
  <si>
    <t>Riesgo 1."Asignación incorrecta deliberada de los costes de mano de obra"</t>
  </si>
  <si>
    <t>Riesgo 2. "Ejecución irregular de la actividad "</t>
  </si>
  <si>
    <t>Riesgo 3. "Sobrestimación de la calidad o de las actividades del personal"</t>
  </si>
  <si>
    <t>Riesgo 4. "Incumplimiento de las obligaciones derivadas de la normativa comunitaria aplicable en materia de elegibilidad, conservación documental, publicidad, etc."</t>
  </si>
  <si>
    <r>
      <t xml:space="preserve">El beneficiario/destinatario de las ayudas incumple la obligación de garantizar la concurrencia en caso de que necesite negociar con proveedores
</t>
    </r>
    <r>
      <rPr>
        <u/>
        <sz val="11"/>
        <rFont val="Calibri"/>
        <family val="2"/>
      </rPr>
      <t>Descripción detallada:</t>
    </r>
    <r>
      <rPr>
        <b/>
        <sz val="11"/>
        <rFont val="Calibri"/>
        <family val="2"/>
      </rPr>
      <t xml:space="preserve">
</t>
    </r>
    <r>
      <rPr>
        <sz val="11"/>
        <rFont val="Calibri"/>
        <family val="2"/>
      </rPr>
      <t>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</si>
  <si>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t xml:space="preserve">Posibles acuerdos entre los licitadores en complicidad con empresas interrelacionadas y/o vinculadas o mediante la introducción de "proveedores fantasma"
</t>
    </r>
    <r>
      <rPr>
        <u/>
        <sz val="11"/>
        <color indexed="8"/>
        <rFont val="Calibri"/>
        <family val="2"/>
      </rPr>
      <t>Descripción detallada:</t>
    </r>
    <r>
      <rPr>
        <b/>
        <sz val="11"/>
        <color indexed="8"/>
        <rFont val="Calibri"/>
        <family val="2"/>
      </rPr>
      <t xml:space="preserve">
</t>
    </r>
    <r>
      <rPr>
        <sz val="11"/>
        <color theme="1"/>
        <rFont val="Calibri"/>
        <family val="2"/>
        <scheme val="minor"/>
      </rPr>
      <t>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Ejemplo: presentación de distintas ofertas por parte de diferentes entidades que presentan vinculación empresarial o presentación de ofertas fantasma que no presentan la calidad suficiente y existe la duda de que su finalidad sea la obtención del contrato.</t>
    </r>
  </si>
  <si>
    <t>2. Para cada método de gestión, se han estructurado los riesgos por banderas, grados de materialización y puntuación total bruta.</t>
  </si>
  <si>
    <t>Contratiempo/evento adverso, junto con sus consecuencias negativas asociadas.</t>
  </si>
  <si>
    <t>SUBVENCIONES</t>
  </si>
  <si>
    <t>CONTRATACIÓN</t>
  </si>
  <si>
    <t>Categorización del riesgo</t>
  </si>
  <si>
    <t>Puntuación de 0 - 2</t>
  </si>
  <si>
    <t>0% - 9%</t>
  </si>
  <si>
    <t>Encomienda de gestión</t>
  </si>
  <si>
    <t>Puntuación total final del riesgo</t>
  </si>
  <si>
    <t>Riesgo 5. "Pérdida de pista de auditoría"</t>
  </si>
  <si>
    <t>Riesgo 6. "Inexistencia de necesidad justificada para la encomienda de gestión"</t>
  </si>
  <si>
    <t>Riesgo 7. "Incumplimiento por el órgano encomendante de los requisitos subjetivos para serlo"</t>
  </si>
  <si>
    <t>Riesgo 8. "Incumplimiento por el órgano encomendado de los requisitos para ser considerado ente instrumental"</t>
  </si>
  <si>
    <t>Riesgo 9. "Limitación de la concurrencia en el caso de ejecución por terceros"</t>
  </si>
  <si>
    <t>Riesgo 10. "Elusión del procedimiento de contratación mediante la celebración de convenios"</t>
  </si>
  <si>
    <t>Riesgo 11. "Conflictos de interés"</t>
  </si>
  <si>
    <t>Riesgo 12. "Formalización incorrecta del convenio"</t>
  </si>
  <si>
    <t>Riesgo 13. "Limitación de la concurrencia en el caso de ejecución del convenio por terceros"</t>
  </si>
  <si>
    <t>Riesgo 14. "Incumplimiento por parte de la entidad colaboradora de las obligaciones derivadas de la normativa comunitaria aplicable en materia de elegibilidad, conservación documental, publicidad, etc."</t>
  </si>
  <si>
    <t>Es el porcentaje del grado de materialización real de dicho riesgo, teniendo en cuenta los diferentes grados de materialización de las banderas asociadas al riesgo.</t>
  </si>
  <si>
    <t>Grado de materialización de las banderas rojas asociadas a los riesgos:</t>
  </si>
  <si>
    <t>-</t>
  </si>
  <si>
    <t>La siguiente escala aplica igualmente a cada uno de los riesgos de manera individualizada.</t>
  </si>
  <si>
    <t>Acciones</t>
  </si>
  <si>
    <t>Instrucciones para cumplimentar la matriz</t>
  </si>
  <si>
    <t xml:space="preserve">Materialización de la bandera </t>
  </si>
  <si>
    <t>En primer lugar, es imprescindible contestar a la siguiente pregunta antes de continuar:</t>
  </si>
  <si>
    <t>P0</t>
  </si>
  <si>
    <t>¿Es de aplicación el método de gestión de subvenciones?</t>
  </si>
  <si>
    <t>Importante: Antes de continuar recuerde que tiene que contestar a la pregunta anterior "P0"</t>
  </si>
  <si>
    <t>En caso de que la respuesta a la pregunta anterior haya sido "Sí", cumplimente los riesgos contenidos en la presente pestaña</t>
  </si>
  <si>
    <t>En caso de que la respuesta a la pregunta anterior haya sido "No", proceda a rellenar la pestaña del método de gestión de contratación "Contratación"</t>
  </si>
  <si>
    <t>Sí</t>
  </si>
  <si>
    <t>No</t>
  </si>
  <si>
    <t>¿Es de aplicación el método de gestión de contratación?</t>
  </si>
  <si>
    <t>En caso de que la respuesta a la pregunta anterior haya sido "No", proceda a rellenar la pestaña del método de gestión de medios propios "Medios Propios"</t>
  </si>
  <si>
    <t>En primer lugar, conteste a la siguiente pregunta:</t>
  </si>
  <si>
    <t>P0.1</t>
  </si>
  <si>
    <t>En caso de que las tres respuestas a la pregunta anterior hayan sido "No", no tendrá que cumplimentar los riesgos contenidos en esta pestaña</t>
  </si>
  <si>
    <t>P0.2</t>
  </si>
  <si>
    <t>P0.3</t>
  </si>
  <si>
    <t>Importante: Antes de continuar recuerde que tiene que contestar a las preguntas anteriores "P0.1" "P0.2" y "P0.3"</t>
  </si>
  <si>
    <t>A continuación, existen tres tipos de medios de gestión "Medios propios", "Encomiendas de gestión" y "Convenios". Deberá responder únicamente a las banderas rojas del método de gestión que aplique:</t>
  </si>
  <si>
    <t>Observaciones</t>
  </si>
  <si>
    <t>Importancia del riesgo</t>
  </si>
  <si>
    <t>Porcentaje de materialización del riesgo ponderado</t>
  </si>
  <si>
    <t>10%-  24%</t>
  </si>
  <si>
    <t xml:space="preserve">25% - 49% </t>
  </si>
  <si>
    <t>50% - 100%</t>
  </si>
  <si>
    <t>Materialización del riesgo alta</t>
  </si>
  <si>
    <t>Materialización del riesgo media</t>
  </si>
  <si>
    <r>
      <t xml:space="preserve">Incumplimiento de las medidas de elegibilidad del gasto
</t>
    </r>
    <r>
      <rPr>
        <u/>
        <sz val="11"/>
        <color indexed="8"/>
        <rFont val="Calibri"/>
        <family val="2"/>
      </rPr>
      <t>Descripción detallada:</t>
    </r>
    <r>
      <rPr>
        <sz val="11"/>
        <color theme="1"/>
        <rFont val="Calibri"/>
        <family val="2"/>
        <scheme val="minor"/>
      </rPr>
      <t xml:space="preserve">
El organismo o entidad no ha cumplido con las medidas estipuladas en el Título VII del RDC relativas la elegibilidad del gasto y a las señaladas en la Orden ESS/1924/2016, de 13 de diciembre, por la que se determinan los gastos subvencionables por el Fondo Social Europeo durante el período de programación 2014-2020.</t>
    </r>
  </si>
  <si>
    <r>
      <t xml:space="preserve">Incumplimiento del procedimiento de formalización para la firma del Convenio
</t>
    </r>
    <r>
      <rPr>
        <u/>
        <sz val="11"/>
        <color indexed="8"/>
        <rFont val="Calibri"/>
        <family val="2"/>
      </rPr>
      <t xml:space="preserve">Descripción detallada: </t>
    </r>
    <r>
      <rPr>
        <sz val="11"/>
        <color theme="1"/>
        <rFont val="Calibri"/>
        <family val="2"/>
        <scheme val="minor"/>
      </rPr>
      <t xml:space="preserve">
• No se ha seguido el procedimiento legal para la firma de convenios según lo establecido en el art. 6 de la Ley 30/1992, de Procedimiento Administrativo Común, en el caso de los convenios celebrados con anterioridad al día 2 de octubre de 2016, y en el art. 16 de la Ley General de Subvenciones.
• No se ha seguido el procedimiento legal para la firma de convenios según lo establecido en el Capítulo VI de la ley 40/2015 de Ley 40/2015, de 1 de octubre, de Régimen Jurídico del Sector Público, y en el art. 16 de la Ley 38/2003, de 17 de noviembre, General de Subvenciones, en el caso de convenios celebrados a partir del día 2 de octubre de 2016.
</t>
    </r>
  </si>
  <si>
    <r>
      <rPr>
        <b/>
        <sz val="11"/>
        <color indexed="8"/>
        <rFont val="Calibri"/>
        <family val="2"/>
      </rPr>
      <t>Inexigencia a la entidad colaboradora del cumplimiento de las  obligaciones en materia de elegibilidad, conservación documental, publicidad, etc.</t>
    </r>
    <r>
      <rPr>
        <sz val="11"/>
        <color theme="1"/>
        <rFont val="Calibri"/>
        <family val="2"/>
        <scheme val="minor"/>
      </rPr>
      <t xml:space="preserve">
</t>
    </r>
    <r>
      <rPr>
        <u/>
        <sz val="11"/>
        <color indexed="8"/>
        <rFont val="Calibri"/>
        <family val="2"/>
      </rPr>
      <t>Descripción detallada:</t>
    </r>
    <r>
      <rPr>
        <sz val="11"/>
        <color theme="1"/>
        <rFont val="Calibri"/>
        <family val="2"/>
        <scheme val="minor"/>
      </rPr>
      <t xml:space="preserve">
La entidad colaboradora no ha cumplido con las medidas de información, conservación documental y publicidad estipuladas en el Título VII del RDC para la elegibilidad del gasto y en la Orden ESS/1924/2016, de 13 de diciembre, por la que se determinan los gastos subvencionables por el Fondo Social Europeo durante el período de programación 2014-2020, en el artículo 140 del RDC con respecto a la disponibilidad de documentos y en el Anexo XII del RDC con respecto a las medidas de información y comunicación sobre el apoyo procedente de los fondos. No se exige a la contraparte la aportación periódica de la documentación correspondiente a su parte de ejecución del convenio en materia de gastos declarados por operación.</t>
    </r>
  </si>
  <si>
    <r>
      <t xml:space="preserve">Posible fraccionamiento del contrato en dos o más procedimientos con idéntico adjudicatario evitando la utilización del procedimiento que hubiese correspondido según la cuantía total, procedimiento que requiere mayores garantías de concurrencia y de publicidad
</t>
    </r>
    <r>
      <rPr>
        <u/>
        <sz val="11"/>
        <color indexed="8"/>
        <rFont val="Calibri"/>
        <family val="2"/>
      </rPr>
      <t>Descripción detallada:</t>
    </r>
    <r>
      <rPr>
        <b/>
        <sz val="11"/>
        <color indexed="8"/>
        <rFont val="Calibri"/>
        <family val="2"/>
      </rPr>
      <t xml:space="preserve">
</t>
    </r>
    <r>
      <rPr>
        <sz val="11"/>
        <color theme="1"/>
        <rFont val="Calibri"/>
        <family val="2"/>
        <scheme val="minor"/>
      </rPr>
      <t>Cuando se fracciona el contrato en dos contratos menores con objeto similar a idéntico adjudicatario o se fracciona el contrato en diferentes suministros asociados al mismo objeto.
Se realizan contratos secuenciales con idéntico adjudicatario evitando la utilización del procedimiento que hubiese correspondido según la cuantía total, procedimiento que requiere mayores garantías de concurrencia y de publicidad
Descripción detallada:
Se llevan a cabo compras secuenciales por medio de adjudicaciones directas en cortos plazos de tiempo.</t>
    </r>
  </si>
  <si>
    <r>
      <t xml:space="preserve">El organismo no ha realizado una correcta documentación de la operación que permita garantizar la pista de auditoría
</t>
    </r>
    <r>
      <rPr>
        <u/>
        <sz val="11"/>
        <rFont val="Calibri"/>
        <family val="2"/>
      </rPr>
      <t>Descripción detallada:</t>
    </r>
    <r>
      <rPr>
        <b/>
        <sz val="11"/>
        <rFont val="Calibri"/>
        <family val="2"/>
      </rPr>
      <t xml:space="preserve">
</t>
    </r>
    <r>
      <rPr>
        <sz val="11"/>
        <rFont val="Calibri"/>
        <family val="2"/>
      </rPr>
      <t xml:space="preserve">En el expediente de la operación no queda registrada la documentación justificativa que permita garantizar la pista de auditoría. Algunos ejemplos son la disposición de documentación sobre gastos, pagos, contabilidad, publicidad y de ejecución, entre otros.  </t>
    </r>
  </si>
  <si>
    <t>2 = la bandera se ha materializado totalmente</t>
  </si>
  <si>
    <t>Materialización del riesgo</t>
  </si>
  <si>
    <t>Es el grado de materialización del riesgo total por método de gestión, calculado como la media de los porcentajes de materialización de cada uno de los riesgos.</t>
  </si>
  <si>
    <r>
      <t xml:space="preserve">El organismo no ha realizado una correcta documentación de la operación que permita garantizar la pista de auditoría
</t>
    </r>
    <r>
      <rPr>
        <u/>
        <sz val="11"/>
        <color indexed="8"/>
        <rFont val="Calibri"/>
        <family val="2"/>
      </rPr>
      <t>Descripción detallada:</t>
    </r>
    <r>
      <rPr>
        <sz val="11"/>
        <color theme="1"/>
        <rFont val="Calibri"/>
        <family val="2"/>
        <scheme val="minor"/>
      </rPr>
      <t xml:space="preserve">
En el expediente de la operación no queda registrada la documentación justificativa que permita garantizar la pista de auditoría. Algunos ejemplos son la disposición de documentación sobre gastos, pagos, contabilidad, publicidad y de ejecución, entre otros.  </t>
    </r>
  </si>
  <si>
    <r>
      <t xml:space="preserve">La documentación que obra en el expediente de contratación es insuficiente de forma que se pueda garantizar la pista de auditoría
</t>
    </r>
    <r>
      <rPr>
        <u/>
        <sz val="11"/>
        <color indexed="8"/>
        <rFont val="Calibri"/>
        <family val="2"/>
      </rPr>
      <t>Descripción detallada</t>
    </r>
    <r>
      <rPr>
        <sz val="11"/>
        <color theme="1"/>
        <rFont val="Calibri"/>
        <family val="2"/>
        <scheme val="minor"/>
      </rPr>
      <t xml:space="preserve">:
En el expediente de la operación no queda registrada la documentación justificativa que permita garantizar la pista de auditoría. Algunos ejemplos son la disposición de documentación sobre gastos, pagos, contabilidad, publicidad y de ejecución, entre otros.  </t>
    </r>
  </si>
  <si>
    <t>MATERIALIZACIÓN RIESGO</t>
  </si>
  <si>
    <t>MATERIALIZACIÓN RIESGO EN SUBVENCIONES</t>
  </si>
  <si>
    <t>MATERIALIZACIÓN RIESGO EN CONTRATACIÓN</t>
  </si>
  <si>
    <t>MATERIALIZACIÓN RIESGO EN MEDIOS PROPIOS</t>
  </si>
  <si>
    <t>MATERIALIZACIÓN RIESGO EN ENCOMIENDAS</t>
  </si>
  <si>
    <t>MATERIALIZACIÓN RIESGO EN CONVENIOS</t>
  </si>
  <si>
    <t>Porcentaje de materialización del riesgo sin límite 100</t>
  </si>
  <si>
    <t>Porcentaje de materialización del riesgo con límite 100</t>
  </si>
  <si>
    <t>Materialización del riesgo baja</t>
  </si>
  <si>
    <r>
      <t xml:space="preserve">El beneficiario/destinatario de las ayudas incumple la obligación de garantizar la concurrencia en caso de que necesite negociar con proveedores
</t>
    </r>
    <r>
      <rPr>
        <u/>
        <sz val="11"/>
        <color indexed="8"/>
        <rFont val="Calibri"/>
        <family val="2"/>
      </rPr>
      <t>Descripción detallada:</t>
    </r>
    <r>
      <rPr>
        <sz val="11"/>
        <color theme="1"/>
        <rFont val="Calibri"/>
        <family val="2"/>
        <scheme val="minor"/>
      </rPr>
      <t xml:space="preserve">
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</si>
  <si>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t>Medios propios</t>
  </si>
  <si>
    <t>Gestión directa</t>
  </si>
  <si>
    <t>¿Es de aplicación el método de gestión directa por medios propios de la organización?</t>
  </si>
  <si>
    <t>¿Es de aplicación el método de gestión directa por encomiendas de gestión?</t>
  </si>
  <si>
    <t>¿Es de aplicación el método de gestión directa por convenios?</t>
  </si>
  <si>
    <t>GESTIÓN DIRECTA</t>
  </si>
  <si>
    <t>Señal de alarma. Indicador de la posibilidad que pueda existir un riesgo de fraude. Se establecen 3 tipos de banderas rojas:</t>
  </si>
  <si>
    <t>"Bandera roja ordinaria"</t>
  </si>
  <si>
    <t>Bandera cuya materialización no tiene un efecto contaminante ni sobre el riesgo asociado ni sobre todo el método de gestión evaluado. Su materialización incrementa el nivel de riesgo de forma regular.</t>
  </si>
  <si>
    <t>"Bandera roja dominante"</t>
  </si>
  <si>
    <t>"Bandera roja excluyente"</t>
  </si>
  <si>
    <t>Bandera cuya materialización tiene un impacto negativo en la solicitud de reembolso o en la presentación de operaciones y/o proyectos que se vaya a realizar. Su materialización puede conllevar a abrir un proceso de revisión para retirar las operaciones/proyectos vinculados con la materialización de la bandera o bien la imposibilidad de seguir con la presentación de operaciones y proyectos</t>
  </si>
  <si>
    <t>1. Por método de gestión: 1. Subvenciones; 2. Contratación; y 3. Gestión directa.</t>
  </si>
  <si>
    <r>
      <t>Se deberá seleccionar únicamente</t>
    </r>
    <r>
      <rPr>
        <b/>
        <sz val="11"/>
        <color indexed="8"/>
        <rFont val="Calibri"/>
        <family val="2"/>
      </rPr>
      <t xml:space="preserve"> el grado de materialización en la columna "Materialización de la bandera (0-2)" de las banderas de aquellos medios de gestión que sean de aplicación.</t>
    </r>
    <r>
      <rPr>
        <sz val="11"/>
        <color indexed="8"/>
        <rFont val="Calibri"/>
        <family val="2"/>
      </rPr>
      <t xml:space="preserve">
Se cumplimentará en primer lugar la pestaña de "Subvenciones", seguidamente se cumplimentará la pestaña "Contratación" y por último la pestaña "Gestión Directa".
Deberán de tenerse en cuenta las indicaciones contenidas en las pestañas y guiarse según lo especificado.</t>
    </r>
  </si>
  <si>
    <t>Bandera cuya materialización tiene un impacto negativo o contaminante sobre el riesgo al que está asociada. Su materialización incrementa el nivel de riesgo en mayor medida que la materialización de una bandera ordinaria.</t>
  </si>
  <si>
    <t>Existe un grado potencial crítico de irregularidades en la entidad</t>
  </si>
  <si>
    <t>Existe un elevado grado potencial de irregularidades en la entidad</t>
  </si>
  <si>
    <t>Existe un grado potencial moderado de irregularidades en la entidad</t>
  </si>
  <si>
    <t>Existe un bajo grado potencial de irregularidades en la entidad</t>
  </si>
  <si>
    <r>
      <t xml:space="preserve">Para cada uno de los riesgos definidos en la matriz, una vez la entidad haya asignado el grado de materialización de las banderas, se obtendrá la </t>
    </r>
    <r>
      <rPr>
        <b/>
        <sz val="11"/>
        <color indexed="8"/>
        <rFont val="Calibri"/>
        <family val="2"/>
      </rPr>
      <t>Materialización del riesgo</t>
    </r>
    <r>
      <rPr>
        <b/>
        <sz val="11"/>
        <color indexed="8"/>
        <rFont val="Calibri"/>
        <family val="2"/>
      </rPr>
      <t xml:space="preserve"> por método de gestión</t>
    </r>
    <r>
      <rPr>
        <sz val="11"/>
        <color theme="1"/>
        <rFont val="Calibri"/>
        <family val="2"/>
        <scheme val="minor"/>
      </rPr>
      <t>, cuyo valor estará en los siguientes intervalos:</t>
    </r>
  </si>
  <si>
    <r>
      <rPr>
        <b/>
        <sz val="11"/>
        <color indexed="8"/>
        <rFont val="Calibri"/>
        <family val="2"/>
      </rPr>
      <t>El órgano encomendante no ostenta la condición de poder adjudicador</t>
    </r>
    <r>
      <rPr>
        <sz val="11"/>
        <color theme="1"/>
        <rFont val="Calibri"/>
        <family val="2"/>
        <scheme val="minor"/>
      </rPr>
      <t xml:space="preserve">
</t>
    </r>
    <r>
      <rPr>
        <u/>
        <sz val="11"/>
        <color indexed="8"/>
        <rFont val="Calibri"/>
        <family val="2"/>
      </rPr>
      <t>Descripción detallada:</t>
    </r>
    <r>
      <rPr>
        <sz val="11"/>
        <color theme="1"/>
        <rFont val="Calibri"/>
        <family val="2"/>
        <scheme val="minor"/>
      </rPr>
      <t xml:space="preserve">
La bandera roja tiene lugar cuando el órgano encomendante no ostenta poder adjudicador, no siendo uno de los organismos o entidades considerados a tal efecto por el art. 3.3. de la Ley 9/2017 que establece el ámbito subjetivo de la normativa de contratos del sector público.</t>
    </r>
  </si>
  <si>
    <r>
      <t xml:space="preserve">El órgano encomendado no cumple los requisitos para ser considerado ente instrumental 
</t>
    </r>
    <r>
      <rPr>
        <u/>
        <sz val="11"/>
        <color indexed="8"/>
        <rFont val="Calibri"/>
        <family val="2"/>
      </rPr>
      <t>Descripción detallada:</t>
    </r>
    <r>
      <rPr>
        <sz val="11"/>
        <color theme="1"/>
        <rFont val="Calibri"/>
        <family val="2"/>
        <scheme val="minor"/>
      </rPr>
      <t xml:space="preserve">
El órgano encomendado no reúne los requisitos para ser calificado como medio propio personificado respecto de los poderes adjudicadores correspondientes, al no cumplir con los requisitos establecidos en el artículo 32.2, 32.3 y 32.4 de la Ley 9/2017 y del artículo 86.2 de la Ley 40/2015.</t>
    </r>
  </si>
  <si>
    <t>Fecha</t>
  </si>
  <si>
    <r>
      <rPr>
        <b/>
        <sz val="11"/>
        <color indexed="8"/>
        <rFont val="Calibri"/>
        <family val="2"/>
      </rPr>
      <t>El beneficiario asigna de forma incorrecta los gastos de personal entre proyectos de la UE y de otras fuentes de financiación</t>
    </r>
    <r>
      <rPr>
        <sz val="11"/>
        <color theme="1"/>
        <rFont val="Calibri"/>
        <family val="2"/>
        <scheme val="minor"/>
      </rPr>
      <t xml:space="preserve">
</t>
    </r>
    <r>
      <rPr>
        <u/>
        <sz val="11"/>
        <color indexed="8"/>
        <rFont val="Calibri"/>
        <family val="2"/>
      </rPr>
      <t>Descripción detallada:</t>
    </r>
    <r>
      <rPr>
        <sz val="11"/>
        <color theme="1"/>
        <rFont val="Calibri"/>
        <family val="2"/>
        <scheme val="minor"/>
      </rPr>
      <t xml:space="preserve">
Esta bandera roja tiene lugar en el caso de que el organismo haya imputado gastos de personal que corresponden a otro proyecto no financiado por el FSE a un proyecto financia ciado con cargo al FSE.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</si>
</sst>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0" formatCode="0.0%"/>
  </numFmts>
  <fonts count="38" x14ac:knownFonts="1">
    <font>
      <sz val="11"/>
      <color theme="1"/>
      <name val="Calibri"/>
      <family val="2"/>
      <scheme val="minor"/>
    </font>
    <font>
      <sz val="11"/>
      <color indexed="8"/>
      <name val="Calibri"/>
      <family val="2"/>
    </font>
    <font>
      <sz val="11"/>
      <name val="Calibri"/>
      <family val="2"/>
    </font>
    <font>
      <b/>
      <sz val="11"/>
      <color indexed="8"/>
      <name val="Calibri"/>
      <family val="2"/>
    </font>
    <font>
      <b/>
      <u/>
      <sz val="11"/>
      <color indexed="8"/>
      <name val="Calibri"/>
      <family val="2"/>
    </font>
    <font>
      <u/>
      <sz val="11"/>
      <color indexed="8"/>
      <name val="Calibri"/>
      <family val="2"/>
    </font>
    <font>
      <b/>
      <sz val="11"/>
      <name val="Calibri"/>
      <family val="2"/>
    </font>
    <font>
      <u/>
      <sz val="11"/>
      <name val="Calibri"/>
      <family val="2"/>
    </font>
    <font>
      <b/>
      <sz val="11"/>
      <color indexed="17"/>
      <name val="Calibri"/>
      <family val="2"/>
    </font>
    <font>
      <sz val="11"/>
      <color indexed="10"/>
      <name val="Calibri"/>
      <family val="2"/>
    </font>
    <font>
      <b/>
      <sz val="11"/>
      <color indexed="10"/>
      <name val="Calibri"/>
      <family val="2"/>
    </font>
    <font>
      <b/>
      <sz val="11"/>
      <color indexed="8"/>
      <name val="Calibri"/>
      <family val="2"/>
    </font>
    <font>
      <u/>
      <sz val="11"/>
      <color indexed="8"/>
      <name val="Calibri"/>
      <family val="2"/>
    </font>
    <font>
      <u/>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4"/>
      <color theme="0"/>
      <name val="Calibri"/>
      <family val="2"/>
      <scheme val="minor"/>
    </font>
    <font>
      <b/>
      <u/>
      <sz val="11"/>
      <color theme="1"/>
      <name val="Calibri"/>
      <family val="2"/>
      <scheme val="minor"/>
    </font>
    <font>
      <b/>
      <i/>
      <sz val="11"/>
      <color theme="4" tint="-0.249977111117893"/>
      <name val="Calibri"/>
      <family val="2"/>
      <scheme val="minor"/>
    </font>
    <font>
      <sz val="11"/>
      <color rgb="FF000000"/>
      <name val="Calibri"/>
      <family val="2"/>
      <scheme val="minor"/>
    </font>
    <font>
      <b/>
      <sz val="11"/>
      <color rgb="FF000000"/>
      <name val="Calibri"/>
      <family val="2"/>
      <scheme val="minor"/>
    </font>
    <font>
      <sz val="14"/>
      <color rgb="FF000000"/>
      <name val="Calibri"/>
      <family val="2"/>
      <scheme val="minor"/>
    </font>
    <font>
      <b/>
      <i/>
      <sz val="11"/>
      <color theme="1"/>
      <name val="Calibri"/>
      <family val="2"/>
      <scheme val="minor"/>
    </font>
    <font>
      <sz val="11"/>
      <color theme="1"/>
      <name val="Calibri"/>
      <family val="2"/>
    </font>
    <font>
      <sz val="11"/>
      <color theme="0"/>
      <name val="Calibri"/>
      <family val="2"/>
    </font>
    <font>
      <b/>
      <sz val="12"/>
      <color theme="1"/>
      <name val="Calibri"/>
      <family val="2"/>
      <scheme val="minor"/>
    </font>
    <font>
      <b/>
      <sz val="11"/>
      <color rgb="FFFF0000"/>
      <name val="Calibri"/>
      <family val="2"/>
      <scheme val="minor"/>
    </font>
    <font>
      <b/>
      <sz val="14"/>
      <color rgb="FF9C0006"/>
      <name val="Calibri"/>
      <family val="2"/>
      <scheme val="minor"/>
    </font>
    <font>
      <sz val="16"/>
      <name val="Calibri"/>
      <family val="2"/>
      <scheme val="minor"/>
    </font>
    <font>
      <b/>
      <sz val="16"/>
      <color rgb="FFFF0000"/>
      <name val="Calibri"/>
      <family val="2"/>
      <scheme val="minor"/>
    </font>
  </fonts>
  <fills count="20">
    <fill>
      <patternFill patternType="none"/>
    </fill>
    <fill>
      <patternFill patternType="gray125"/>
    </fill>
    <fill>
      <patternFill patternType="solid">
        <fgColor rgb="FFFFC7CE"/>
      </patternFill>
    </fill>
    <fill>
      <patternFill patternType="solid">
        <fgColor theme="0" tint="-4.9989318521683403E-2"/>
        <bgColor indexed="64"/>
      </patternFill>
    </fill>
    <fill>
      <patternFill patternType="solid">
        <fgColor them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2" borderId="0" applyNumberFormat="0" applyBorder="0" applyAlignment="0" applyProtection="0"/>
    <xf numFmtId="9" fontId="14" fillId="0" borderId="0" applyFont="0" applyFill="0" applyBorder="0" applyAlignment="0" applyProtection="0"/>
  </cellStyleXfs>
  <cellXfs count="224">
    <xf numFmtId="0" fontId="0" fillId="0" borderId="0" xfId="0"/>
    <xf numFmtId="0" fontId="20" fillId="3" borderId="1"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4" borderId="1" xfId="0" applyFont="1" applyFill="1" applyBorder="1" applyAlignment="1" applyProtection="1">
      <alignment horizontal="center" vertical="center" wrapText="1"/>
      <protection locked="0"/>
    </xf>
    <xf numFmtId="0" fontId="0" fillId="0" borderId="0" xfId="0" applyFont="1" applyBorder="1" applyAlignment="1" applyProtection="1">
      <alignment vertical="center" wrapText="1"/>
    </xf>
    <xf numFmtId="0" fontId="21" fillId="0" borderId="0" xfId="0" applyFont="1" applyFill="1" applyBorder="1" applyAlignment="1" applyProtection="1">
      <alignment vertical="center"/>
    </xf>
    <xf numFmtId="0" fontId="20" fillId="3" borderId="1" xfId="0" applyFont="1" applyFill="1" applyBorder="1" applyAlignment="1" applyProtection="1">
      <alignment vertical="center"/>
    </xf>
    <xf numFmtId="0" fontId="0" fillId="0" borderId="0" xfId="0" applyFont="1" applyBorder="1" applyAlignment="1" applyProtection="1">
      <alignment horizontal="center" vertical="center"/>
    </xf>
    <xf numFmtId="0" fontId="19" fillId="5"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15" fillId="0" borderId="0" xfId="0" applyFont="1" applyAlignment="1" applyProtection="1">
      <alignment horizontal="center" vertical="center"/>
    </xf>
    <xf numFmtId="0" fontId="18" fillId="0" borderId="0" xfId="0" applyFont="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Alignment="1" applyProtection="1">
      <alignment horizontal="center" vertical="center"/>
    </xf>
    <xf numFmtId="0" fontId="0" fillId="0" borderId="0" xfId="0" applyAlignment="1" applyProtection="1">
      <alignment vertical="center"/>
    </xf>
    <xf numFmtId="0" fontId="0" fillId="0" borderId="0" xfId="0" applyFont="1" applyBorder="1" applyAlignment="1" applyProtection="1">
      <alignment vertical="center"/>
    </xf>
    <xf numFmtId="0" fontId="0" fillId="5" borderId="1" xfId="0" applyFont="1" applyFill="1" applyBorder="1" applyAlignment="1" applyProtection="1">
      <alignment horizontal="center" vertical="center" wrapText="1"/>
    </xf>
    <xf numFmtId="2" fontId="0" fillId="6" borderId="1" xfId="0" applyNumberFormat="1" applyFont="1" applyFill="1" applyBorder="1" applyAlignment="1" applyProtection="1">
      <alignment vertical="center" wrapText="1"/>
    </xf>
    <xf numFmtId="0" fontId="22" fillId="0" borderId="1" xfId="0" applyFont="1" applyFill="1" applyBorder="1" applyAlignment="1" applyProtection="1">
      <alignment vertical="center" wrapText="1"/>
    </xf>
    <xf numFmtId="0" fontId="19" fillId="0"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19" fillId="7" borderId="1" xfId="0" applyFont="1" applyFill="1" applyBorder="1" applyAlignment="1" applyProtection="1">
      <alignment vertical="center" wrapText="1"/>
    </xf>
    <xf numFmtId="0" fontId="19" fillId="7" borderId="1" xfId="0" applyFont="1" applyFill="1" applyBorder="1" applyAlignment="1" applyProtection="1">
      <alignment horizontal="left" vertical="center" wrapText="1"/>
    </xf>
    <xf numFmtId="0" fontId="15" fillId="0" borderId="0" xfId="0" applyFont="1" applyAlignment="1" applyProtection="1">
      <alignment vertical="center"/>
    </xf>
    <xf numFmtId="0" fontId="18" fillId="0" borderId="0" xfId="0" applyFont="1" applyAlignment="1" applyProtection="1">
      <alignment vertical="center"/>
    </xf>
    <xf numFmtId="0" fontId="22" fillId="0" borderId="0" xfId="0" applyFont="1" applyAlignment="1" applyProtection="1">
      <alignment vertical="center"/>
    </xf>
    <xf numFmtId="0" fontId="15" fillId="0" borderId="0" xfId="0" applyFont="1" applyAlignment="1" applyProtection="1">
      <alignment horizontal="right" vertical="center"/>
    </xf>
    <xf numFmtId="9" fontId="18" fillId="0" borderId="0" xfId="2" applyFont="1" applyAlignment="1" applyProtection="1">
      <alignment horizontal="center" vertical="center"/>
    </xf>
    <xf numFmtId="0" fontId="22"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Border="1" applyAlignment="1" applyProtection="1">
      <alignment horizontal="center"/>
    </xf>
    <xf numFmtId="0" fontId="0" fillId="8" borderId="1" xfId="0" applyFont="1" applyFill="1" applyBorder="1" applyAlignment="1" applyProtection="1">
      <alignment horizontal="center" vertical="center" wrapText="1"/>
    </xf>
    <xf numFmtId="0" fontId="0" fillId="0" borderId="0" xfId="0" applyFont="1" applyAlignment="1" applyProtection="1">
      <alignment horizontal="center"/>
    </xf>
    <xf numFmtId="0" fontId="15" fillId="0" borderId="0" xfId="0" applyFont="1" applyAlignment="1" applyProtection="1">
      <alignment horizontal="center"/>
    </xf>
    <xf numFmtId="0" fontId="18" fillId="0" borderId="0" xfId="0" applyFont="1" applyAlignment="1" applyProtection="1">
      <alignment horizontal="center"/>
    </xf>
    <xf numFmtId="0" fontId="0" fillId="0" borderId="0" xfId="0" applyFont="1" applyProtection="1"/>
    <xf numFmtId="0" fontId="0" fillId="0" borderId="0" xfId="0" applyBorder="1" applyProtection="1"/>
    <xf numFmtId="0" fontId="15" fillId="0" borderId="0" xfId="0" applyFont="1" applyProtection="1"/>
    <xf numFmtId="0" fontId="15" fillId="0" borderId="0" xfId="0" applyFont="1" applyBorder="1" applyProtection="1"/>
    <xf numFmtId="0" fontId="18" fillId="0" borderId="0" xfId="0" applyFont="1" applyProtection="1"/>
    <xf numFmtId="0" fontId="18" fillId="0" borderId="0" xfId="0" applyFont="1" applyBorder="1" applyProtection="1"/>
    <xf numFmtId="0" fontId="0" fillId="0" borderId="0" xfId="0" applyFont="1" applyAlignment="1" applyProtection="1">
      <alignment horizontal="center" vertical="center"/>
    </xf>
    <xf numFmtId="0" fontId="0" fillId="0" borderId="0" xfId="0" applyFont="1" applyBorder="1" applyProtection="1"/>
    <xf numFmtId="0" fontId="23" fillId="7"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xf>
    <xf numFmtId="0" fontId="0" fillId="0" borderId="0" xfId="0" applyBorder="1" applyAlignment="1" applyProtection="1">
      <alignment vertical="center"/>
    </xf>
    <xf numFmtId="0" fontId="0" fillId="0" borderId="0" xfId="0" applyFont="1" applyBorder="1" applyAlignment="1" applyProtection="1">
      <alignment horizontal="left" vertical="center"/>
    </xf>
    <xf numFmtId="0" fontId="0" fillId="9" borderId="1" xfId="0" applyFont="1" applyFill="1" applyBorder="1" applyAlignment="1" applyProtection="1">
      <alignment horizontal="center" vertical="center" wrapText="1"/>
    </xf>
    <xf numFmtId="0" fontId="0" fillId="0" borderId="0" xfId="0" applyFont="1" applyAlignment="1" applyProtection="1">
      <alignment horizontal="left" vertical="center"/>
    </xf>
    <xf numFmtId="0" fontId="15" fillId="0" borderId="0" xfId="0" applyFont="1" applyAlignment="1" applyProtection="1">
      <alignment horizontal="left" vertical="center"/>
    </xf>
    <xf numFmtId="0" fontId="0" fillId="0" borderId="1" xfId="0" applyFont="1" applyFill="1" applyBorder="1" applyAlignment="1" applyProtection="1">
      <alignment horizontal="left" vertical="center" wrapText="1"/>
    </xf>
    <xf numFmtId="0" fontId="24" fillId="1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Alignment="1" applyProtection="1">
      <alignment vertical="center"/>
    </xf>
    <xf numFmtId="0" fontId="20" fillId="0" borderId="0" xfId="0" applyFont="1" applyProtection="1"/>
    <xf numFmtId="0" fontId="25" fillId="0" borderId="0" xfId="0" applyFont="1" applyAlignment="1" applyProtection="1">
      <alignment vertical="center"/>
    </xf>
    <xf numFmtId="0" fontId="19" fillId="0" borderId="0" xfId="0" applyFont="1" applyAlignment="1" applyProtection="1">
      <alignment horizontal="right" vertical="center"/>
    </xf>
    <xf numFmtId="0" fontId="19" fillId="0" borderId="0" xfId="0" applyFont="1" applyAlignment="1" applyProtection="1">
      <alignment vertical="center"/>
    </xf>
    <xf numFmtId="0" fontId="0" fillId="0" borderId="0" xfId="0" applyProtection="1"/>
    <xf numFmtId="0" fontId="26" fillId="0" borderId="0" xfId="0" applyFont="1" applyAlignment="1" applyProtection="1">
      <alignment vertical="center"/>
    </xf>
    <xf numFmtId="0" fontId="27" fillId="0" borderId="0" xfId="0" applyFont="1" applyProtection="1"/>
    <xf numFmtId="0" fontId="19" fillId="0" borderId="0" xfId="0" applyFont="1" applyAlignment="1" applyProtection="1">
      <alignment vertical="center" wrapText="1"/>
    </xf>
    <xf numFmtId="0" fontId="0" fillId="0" borderId="0" xfId="0" applyFont="1" applyBorder="1" applyAlignment="1" applyProtection="1">
      <alignment horizontal="left" vertical="center" wrapText="1"/>
    </xf>
    <xf numFmtId="0" fontId="20" fillId="0" borderId="0" xfId="0" applyFont="1" applyBorder="1" applyAlignment="1" applyProtection="1">
      <alignment vertical="center"/>
    </xf>
    <xf numFmtId="0" fontId="28" fillId="0" borderId="0" xfId="0" applyFont="1" applyAlignment="1" applyProtection="1">
      <alignment horizontal="center" vertical="center"/>
    </xf>
    <xf numFmtId="0" fontId="29" fillId="11" borderId="2" xfId="0" applyFont="1" applyFill="1" applyBorder="1" applyAlignment="1" applyProtection="1">
      <alignment vertical="center"/>
    </xf>
    <xf numFmtId="0" fontId="30" fillId="0" borderId="3" xfId="0" applyFont="1" applyBorder="1" applyAlignment="1" applyProtection="1">
      <alignment vertical="center"/>
    </xf>
    <xf numFmtId="0" fontId="27" fillId="0" borderId="3" xfId="0" applyFont="1" applyBorder="1" applyAlignment="1" applyProtection="1">
      <alignment horizontal="center" vertical="center"/>
    </xf>
    <xf numFmtId="0" fontId="27" fillId="0" borderId="4" xfId="0" applyFont="1" applyBorder="1" applyAlignment="1" applyProtection="1">
      <alignment vertical="center" wrapText="1"/>
    </xf>
    <xf numFmtId="0" fontId="29" fillId="12" borderId="5" xfId="0" applyFont="1" applyFill="1" applyBorder="1" applyAlignment="1" applyProtection="1">
      <alignment vertical="center"/>
    </xf>
    <xf numFmtId="0" fontId="30" fillId="0" borderId="0" xfId="0" applyFont="1" applyAlignment="1" applyProtection="1">
      <alignment vertical="center"/>
    </xf>
    <xf numFmtId="0" fontId="27" fillId="0" borderId="0" xfId="0" applyFont="1" applyAlignment="1" applyProtection="1">
      <alignment horizontal="center" vertical="center"/>
    </xf>
    <xf numFmtId="0" fontId="27" fillId="0" borderId="6" xfId="0" applyFont="1" applyBorder="1" applyAlignment="1" applyProtection="1">
      <alignment vertical="center" wrapText="1"/>
    </xf>
    <xf numFmtId="0" fontId="29" fillId="13" borderId="5" xfId="0" applyFont="1" applyFill="1" applyBorder="1" applyAlignment="1" applyProtection="1">
      <alignment vertical="center"/>
    </xf>
    <xf numFmtId="0" fontId="22" fillId="0" borderId="6" xfId="0" applyFont="1" applyBorder="1" applyAlignment="1" applyProtection="1">
      <alignment vertical="center" wrapText="1"/>
    </xf>
    <xf numFmtId="0" fontId="29" fillId="14" borderId="7" xfId="0" applyFont="1" applyFill="1" applyBorder="1" applyAlignment="1" applyProtection="1">
      <alignment vertical="center"/>
    </xf>
    <xf numFmtId="0" fontId="30" fillId="0" borderId="8" xfId="0" applyFont="1" applyBorder="1" applyAlignment="1" applyProtection="1">
      <alignment vertical="center"/>
    </xf>
    <xf numFmtId="0" fontId="27" fillId="0" borderId="8" xfId="0" applyFont="1" applyBorder="1" applyAlignment="1" applyProtection="1">
      <alignment horizontal="center" vertical="center"/>
    </xf>
    <xf numFmtId="0" fontId="22" fillId="0" borderId="9" xfId="0" applyFont="1" applyBorder="1" applyAlignment="1" applyProtection="1">
      <alignment vertical="center" wrapText="1"/>
    </xf>
    <xf numFmtId="0" fontId="31" fillId="0" borderId="0" xfId="0" applyFont="1" applyFill="1" applyBorder="1" applyProtection="1"/>
    <xf numFmtId="0" fontId="19" fillId="15" borderId="1" xfId="0" applyFont="1" applyFill="1" applyBorder="1" applyAlignment="1" applyProtection="1">
      <alignment horizontal="center" vertical="center"/>
    </xf>
    <xf numFmtId="0" fontId="19" fillId="15" borderId="1" xfId="0" applyFont="1" applyFill="1" applyBorder="1" applyAlignment="1" applyProtection="1">
      <alignment horizontal="center" vertical="center" wrapText="1"/>
    </xf>
    <xf numFmtId="0" fontId="0" fillId="7" borderId="10" xfId="0" applyFont="1" applyFill="1" applyBorder="1" applyAlignment="1" applyProtection="1">
      <alignment vertical="center"/>
    </xf>
    <xf numFmtId="1" fontId="0" fillId="7" borderId="1" xfId="0" applyNumberFormat="1" applyFont="1" applyFill="1" applyBorder="1" applyAlignment="1" applyProtection="1">
      <alignment horizontal="center" vertical="center" wrapText="1"/>
      <protection locked="0"/>
    </xf>
    <xf numFmtId="9" fontId="14" fillId="0" borderId="0" xfId="2" applyFont="1" applyAlignment="1" applyProtection="1">
      <alignment horizontal="center" vertical="center"/>
    </xf>
    <xf numFmtId="2" fontId="18" fillId="0" borderId="0" xfId="0" applyNumberFormat="1" applyFont="1" applyAlignment="1" applyProtection="1">
      <alignment horizontal="center" vertical="center"/>
    </xf>
    <xf numFmtId="0" fontId="32" fillId="0" borderId="0" xfId="0" applyFont="1" applyFill="1" applyBorder="1" applyProtection="1"/>
    <xf numFmtId="0" fontId="15" fillId="0" borderId="0" xfId="0" applyFont="1" applyBorder="1" applyAlignment="1" applyProtection="1">
      <alignment vertical="center"/>
    </xf>
    <xf numFmtId="0" fontId="33" fillId="0" borderId="0" xfId="0" applyFont="1" applyBorder="1" applyAlignment="1" applyProtection="1">
      <alignment horizontal="left" vertical="center"/>
    </xf>
    <xf numFmtId="0" fontId="19" fillId="0" borderId="0" xfId="0" applyFont="1" applyBorder="1" applyAlignment="1" applyProtection="1">
      <alignment horizontal="left" vertical="center"/>
    </xf>
    <xf numFmtId="0" fontId="0" fillId="0" borderId="11" xfId="0" applyBorder="1" applyProtection="1"/>
    <xf numFmtId="0" fontId="18" fillId="0" borderId="0" xfId="0" applyFont="1" applyAlignment="1" applyProtection="1">
      <alignment horizontal="left" vertical="center"/>
    </xf>
    <xf numFmtId="0" fontId="19" fillId="16" borderId="1" xfId="0" applyFont="1" applyFill="1" applyBorder="1" applyAlignment="1" applyProtection="1">
      <alignment vertical="center" wrapText="1"/>
    </xf>
    <xf numFmtId="9" fontId="22" fillId="0" borderId="0" xfId="2" applyFont="1" applyAlignment="1" applyProtection="1">
      <alignment vertical="center"/>
    </xf>
    <xf numFmtId="0" fontId="19" fillId="16" borderId="1" xfId="0" applyFont="1" applyFill="1" applyBorder="1" applyAlignment="1" applyProtection="1">
      <alignment horizontal="left" vertical="center" wrapText="1"/>
    </xf>
    <xf numFmtId="0" fontId="0" fillId="16" borderId="1" xfId="0" applyFont="1" applyFill="1" applyBorder="1" applyAlignment="1" applyProtection="1">
      <alignment horizontal="left" vertical="center" wrapText="1"/>
    </xf>
    <xf numFmtId="9" fontId="22" fillId="0" borderId="0" xfId="2" applyFont="1" applyProtection="1"/>
    <xf numFmtId="1" fontId="19" fillId="0" borderId="0" xfId="0" applyNumberFormat="1" applyFont="1" applyBorder="1" applyAlignment="1" applyProtection="1">
      <alignment horizontal="center" vertical="center"/>
    </xf>
    <xf numFmtId="0" fontId="23" fillId="7" borderId="1" xfId="0" applyFont="1" applyFill="1" applyBorder="1" applyAlignment="1" applyProtection="1">
      <alignment vertical="center" wrapText="1"/>
    </xf>
    <xf numFmtId="0" fontId="19" fillId="17" borderId="1" xfId="0" applyFont="1" applyFill="1" applyBorder="1" applyAlignment="1" applyProtection="1">
      <alignment vertical="center" wrapText="1"/>
    </xf>
    <xf numFmtId="0" fontId="19" fillId="17" borderId="1" xfId="0" applyFont="1" applyFill="1" applyBorder="1" applyAlignment="1" applyProtection="1">
      <alignment horizontal="left" vertical="center" wrapText="1"/>
    </xf>
    <xf numFmtId="0" fontId="16" fillId="0" borderId="0" xfId="0" applyFont="1" applyAlignment="1" applyProtection="1">
      <alignment horizontal="left"/>
    </xf>
    <xf numFmtId="9" fontId="23" fillId="0" borderId="0" xfId="2" applyFont="1" applyAlignment="1" applyProtection="1">
      <alignment horizontal="left"/>
    </xf>
    <xf numFmtId="0" fontId="16" fillId="0" borderId="0" xfId="0" applyFont="1" applyBorder="1" applyAlignment="1" applyProtection="1">
      <alignment horizontal="left"/>
    </xf>
    <xf numFmtId="0" fontId="16" fillId="0" borderId="0" xfId="0" applyFont="1" applyAlignment="1" applyProtection="1">
      <alignment horizontal="left" vertical="center"/>
    </xf>
    <xf numFmtId="0" fontId="23" fillId="0" borderId="0" xfId="0" applyFont="1" applyAlignment="1" applyProtection="1">
      <alignment horizontal="left" vertical="center"/>
    </xf>
    <xf numFmtId="0" fontId="15" fillId="0" borderId="0" xfId="0" applyFont="1" applyAlignment="1" applyProtection="1">
      <alignment horizontal="center" vertical="center" wrapText="1"/>
    </xf>
    <xf numFmtId="0" fontId="15" fillId="0" borderId="0" xfId="0" applyFont="1" applyAlignment="1" applyProtection="1">
      <alignment horizontal="right" vertical="center" wrapText="1"/>
    </xf>
    <xf numFmtId="0" fontId="15" fillId="0" borderId="0" xfId="0" applyFont="1" applyAlignment="1" applyProtection="1">
      <alignment vertical="center" wrapText="1"/>
    </xf>
    <xf numFmtId="0" fontId="0"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9" fontId="22" fillId="0" borderId="0" xfId="2" applyFont="1" applyAlignment="1" applyProtection="1">
      <alignment vertical="center" wrapText="1"/>
    </xf>
    <xf numFmtId="0" fontId="18" fillId="0" borderId="0" xfId="0" applyFont="1" applyAlignment="1" applyProtection="1">
      <alignment vertical="center" wrapText="1"/>
    </xf>
    <xf numFmtId="9" fontId="14" fillId="0" borderId="0" xfId="2" applyFont="1" applyAlignment="1" applyProtection="1">
      <alignment horizontal="center" vertical="center" wrapText="1"/>
    </xf>
    <xf numFmtId="0" fontId="34" fillId="0" borderId="0" xfId="0" applyFont="1" applyAlignment="1" applyProtection="1">
      <alignment horizontal="left"/>
    </xf>
    <xf numFmtId="0" fontId="34" fillId="0" borderId="0" xfId="0" applyFont="1" applyAlignment="1" applyProtection="1">
      <alignment horizontal="left" vertical="center"/>
    </xf>
    <xf numFmtId="0" fontId="0" fillId="0" borderId="1" xfId="0" applyFont="1" applyBorder="1" applyAlignment="1" applyProtection="1">
      <alignment vertical="center"/>
      <protection locked="0"/>
    </xf>
    <xf numFmtId="0" fontId="34"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19" fillId="0" borderId="0" xfId="0" applyFont="1" applyAlignment="1" applyProtection="1">
      <alignment horizontal="center" vertical="center"/>
    </xf>
    <xf numFmtId="0" fontId="0" fillId="0" borderId="0" xfId="0" applyFont="1" applyAlignment="1" applyProtection="1">
      <alignment horizontal="left" vertical="center" wrapText="1"/>
    </xf>
    <xf numFmtId="0" fontId="0" fillId="0" borderId="0" xfId="0" applyFont="1" applyBorder="1" applyAlignment="1" applyProtection="1">
      <alignment horizontal="left" vertical="center" wrapText="1"/>
    </xf>
    <xf numFmtId="9" fontId="14" fillId="4" borderId="12" xfId="2" applyFont="1" applyFill="1" applyBorder="1" applyAlignment="1" applyProtection="1">
      <alignment horizontal="center" vertical="center" wrapText="1"/>
    </xf>
    <xf numFmtId="9" fontId="14" fillId="4" borderId="1" xfId="2"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1" fontId="17" fillId="2" borderId="1" xfId="1" applyNumberFormat="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1" fillId="0" borderId="0" xfId="0" applyFont="1" applyAlignment="1" applyProtection="1">
      <alignment vertical="center"/>
      <protection locked="0"/>
    </xf>
    <xf numFmtId="0" fontId="20" fillId="0" borderId="0" xfId="0" applyFont="1" applyAlignment="1" applyProtection="1">
      <alignment vertical="center"/>
      <protection locked="0"/>
    </xf>
    <xf numFmtId="0" fontId="19" fillId="16" borderId="13" xfId="0" applyFont="1" applyFill="1" applyBorder="1" applyAlignment="1" applyProtection="1">
      <alignment horizontal="center" vertical="center" wrapText="1"/>
      <protection locked="0"/>
    </xf>
    <xf numFmtId="9" fontId="0" fillId="0" borderId="0" xfId="0" applyNumberFormat="1" applyAlignment="1" applyProtection="1">
      <alignment vertical="center"/>
      <protection locked="0"/>
    </xf>
    <xf numFmtId="170" fontId="21" fillId="0" borderId="14" xfId="2" applyNumberFormat="1" applyFont="1" applyFill="1" applyBorder="1" applyAlignment="1" applyProtection="1">
      <alignment horizontal="center" vertical="center" wrapText="1"/>
      <protection hidden="1"/>
    </xf>
    <xf numFmtId="9" fontId="19" fillId="11" borderId="1" xfId="0" applyNumberFormat="1" applyFont="1" applyFill="1" applyBorder="1" applyAlignment="1" applyProtection="1">
      <alignment horizontal="center" vertical="center"/>
      <protection hidden="1"/>
    </xf>
    <xf numFmtId="9" fontId="19" fillId="11" borderId="15" xfId="0" applyNumberFormat="1" applyFont="1" applyFill="1" applyBorder="1" applyAlignment="1" applyProtection="1">
      <alignment horizontal="center" vertical="center"/>
      <protection hidden="1"/>
    </xf>
    <xf numFmtId="0" fontId="19" fillId="16" borderId="2" xfId="0" applyFont="1" applyFill="1" applyBorder="1" applyAlignment="1" applyProtection="1">
      <alignment horizontal="center" vertical="center"/>
    </xf>
    <xf numFmtId="0" fontId="0" fillId="0" borderId="2" xfId="0" applyBorder="1" applyAlignment="1" applyProtection="1">
      <alignment vertical="center"/>
    </xf>
    <xf numFmtId="0" fontId="0" fillId="0" borderId="5" xfId="0" applyBorder="1" applyAlignment="1" applyProtection="1">
      <alignment vertical="center"/>
    </xf>
    <xf numFmtId="0" fontId="0" fillId="0" borderId="5" xfId="0" applyBorder="1" applyAlignment="1" applyProtection="1">
      <alignment vertical="center" wrapText="1"/>
    </xf>
    <xf numFmtId="0" fontId="0" fillId="0" borderId="7" xfId="0" applyBorder="1" applyAlignment="1" applyProtection="1">
      <alignment vertical="center"/>
    </xf>
    <xf numFmtId="0" fontId="19" fillId="0" borderId="16" xfId="0" applyFont="1" applyBorder="1" applyAlignment="1" applyProtection="1">
      <alignment horizontal="center" vertical="center"/>
    </xf>
    <xf numFmtId="0" fontId="19" fillId="0" borderId="17" xfId="0" applyFont="1" applyBorder="1" applyAlignment="1" applyProtection="1">
      <alignment vertical="center"/>
    </xf>
    <xf numFmtId="0" fontId="19" fillId="0" borderId="0"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7" xfId="0" applyFont="1" applyBorder="1" applyAlignment="1" applyProtection="1">
      <alignment vertical="center" wrapText="1"/>
    </xf>
    <xf numFmtId="0" fontId="19" fillId="0" borderId="0" xfId="0" applyFont="1" applyBorder="1" applyAlignment="1" applyProtection="1">
      <alignment horizontal="center" vertical="center" textRotation="90"/>
    </xf>
    <xf numFmtId="0" fontId="0" fillId="0" borderId="7" xfId="0" applyBorder="1" applyAlignment="1" applyProtection="1">
      <alignment vertical="center" wrapText="1"/>
    </xf>
    <xf numFmtId="0" fontId="19" fillId="0" borderId="4" xfId="0" applyFont="1" applyBorder="1" applyAlignment="1" applyProtection="1">
      <alignment vertical="center"/>
    </xf>
    <xf numFmtId="0" fontId="0" fillId="0" borderId="13" xfId="0" applyBorder="1" applyAlignment="1" applyProtection="1">
      <alignment vertical="center"/>
    </xf>
    <xf numFmtId="0" fontId="0" fillId="7" borderId="1" xfId="0" applyFont="1" applyFill="1" applyBorder="1" applyAlignment="1" applyProtection="1">
      <alignment vertical="center" wrapText="1"/>
      <protection hidden="1"/>
    </xf>
    <xf numFmtId="0" fontId="34" fillId="7" borderId="1" xfId="0" applyFont="1" applyFill="1" applyBorder="1" applyAlignment="1" applyProtection="1">
      <alignment horizontal="left" vertical="center" wrapText="1"/>
      <protection hidden="1"/>
    </xf>
    <xf numFmtId="170" fontId="35" fillId="2" borderId="14" xfId="2" applyNumberFormat="1" applyFont="1" applyFill="1" applyBorder="1" applyAlignment="1" applyProtection="1">
      <alignment horizontal="center" vertical="center" wrapText="1"/>
      <protection hidden="1"/>
    </xf>
    <xf numFmtId="0" fontId="0" fillId="4" borderId="1" xfId="0" applyFont="1" applyFill="1" applyBorder="1" applyAlignment="1" applyProtection="1">
      <alignment horizontal="center" vertical="center" wrapText="1"/>
      <protection hidden="1"/>
    </xf>
    <xf numFmtId="0" fontId="0" fillId="7" borderId="1" xfId="0" applyFont="1" applyFill="1" applyBorder="1" applyAlignment="1" applyProtection="1">
      <alignment horizontal="left" vertical="center" wrapText="1"/>
      <protection hidden="1"/>
    </xf>
    <xf numFmtId="9" fontId="36" fillId="0" borderId="14" xfId="0" applyNumberFormat="1" applyFont="1" applyBorder="1" applyAlignment="1" applyProtection="1">
      <alignment horizontal="center" vertical="center"/>
      <protection hidden="1"/>
    </xf>
    <xf numFmtId="9" fontId="36" fillId="0" borderId="1" xfId="0" applyNumberFormat="1" applyFont="1" applyBorder="1" applyAlignment="1" applyProtection="1">
      <alignment horizontal="center" vertical="center"/>
      <protection hidden="1"/>
    </xf>
    <xf numFmtId="0" fontId="0"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0" borderId="1" xfId="0" applyFont="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9" fontId="14" fillId="4" borderId="1" xfId="2"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19" fillId="0" borderId="18" xfId="0" applyFont="1" applyFill="1" applyBorder="1" applyAlignment="1" applyProtection="1">
      <alignment horizontal="center" vertical="center" wrapText="1"/>
    </xf>
    <xf numFmtId="9" fontId="14" fillId="4" borderId="14" xfId="2" applyFont="1" applyFill="1" applyBorder="1" applyAlignment="1" applyProtection="1">
      <alignment horizontal="center" vertical="center" wrapText="1"/>
    </xf>
    <xf numFmtId="9" fontId="14" fillId="4" borderId="12" xfId="2" applyFont="1" applyFill="1" applyBorder="1" applyAlignment="1" applyProtection="1">
      <alignment horizontal="center" vertical="center" wrapText="1"/>
    </xf>
    <xf numFmtId="9" fontId="14" fillId="4" borderId="18" xfId="2" applyFont="1" applyFill="1" applyBorder="1" applyAlignment="1" applyProtection="1">
      <alignment horizontal="center" vertical="center" wrapText="1"/>
    </xf>
    <xf numFmtId="1" fontId="17" fillId="2" borderId="14" xfId="1" applyNumberFormat="1" applyBorder="1" applyAlignment="1" applyProtection="1">
      <alignment horizontal="center" vertical="center" wrapText="1"/>
    </xf>
    <xf numFmtId="1" fontId="17" fillId="2" borderId="18" xfId="1" applyNumberFormat="1" applyBorder="1" applyAlignment="1" applyProtection="1">
      <alignment horizontal="center" vertical="center" wrapText="1"/>
    </xf>
    <xf numFmtId="1" fontId="17" fillId="2" borderId="12" xfId="1" applyNumberFormat="1" applyBorder="1" applyAlignment="1" applyProtection="1">
      <alignment horizontal="center" vertical="center" wrapText="1"/>
    </xf>
    <xf numFmtId="0" fontId="21" fillId="0" borderId="0" xfId="0" applyFont="1" applyAlignment="1" applyProtection="1">
      <alignment horizontal="left"/>
    </xf>
    <xf numFmtId="170" fontId="35" fillId="2" borderId="14" xfId="2" applyNumberFormat="1" applyFont="1" applyFill="1" applyBorder="1" applyAlignment="1" applyProtection="1">
      <alignment horizontal="center" vertical="center" wrapText="1"/>
      <protection hidden="1"/>
    </xf>
    <xf numFmtId="170" fontId="35" fillId="2" borderId="12" xfId="2" applyNumberFormat="1" applyFont="1" applyFill="1" applyBorder="1" applyAlignment="1" applyProtection="1">
      <alignment horizontal="center" vertical="center" wrapText="1"/>
      <protection hidden="1"/>
    </xf>
    <xf numFmtId="170" fontId="35" fillId="2" borderId="18" xfId="2" applyNumberFormat="1" applyFont="1" applyFill="1" applyBorder="1" applyAlignment="1" applyProtection="1">
      <alignment horizontal="center" vertical="center" wrapText="1"/>
      <protection hidden="1"/>
    </xf>
    <xf numFmtId="0" fontId="0" fillId="4" borderId="1" xfId="0" applyFont="1" applyFill="1" applyBorder="1" applyAlignment="1" applyProtection="1">
      <alignment horizontal="center" vertical="center" wrapText="1"/>
      <protection hidden="1"/>
    </xf>
    <xf numFmtId="0" fontId="37" fillId="7" borderId="1" xfId="0" applyFont="1" applyFill="1" applyBorder="1" applyAlignment="1" applyProtection="1">
      <alignment horizontal="left" vertical="center" wrapText="1"/>
      <protection hidden="1"/>
    </xf>
    <xf numFmtId="9" fontId="37" fillId="7" borderId="1" xfId="2" applyFont="1" applyFill="1" applyBorder="1" applyAlignment="1" applyProtection="1">
      <alignment horizontal="left" vertical="center" wrapText="1"/>
      <protection hidden="1"/>
    </xf>
    <xf numFmtId="0" fontId="0" fillId="4" borderId="14" xfId="0" applyFont="1" applyFill="1" applyBorder="1" applyAlignment="1" applyProtection="1">
      <alignment horizontal="center" vertical="center" wrapText="1"/>
      <protection hidden="1"/>
    </xf>
    <xf numFmtId="0" fontId="0" fillId="4" borderId="12" xfId="0" applyFont="1" applyFill="1" applyBorder="1" applyAlignment="1" applyProtection="1">
      <alignment horizontal="center" vertical="center" wrapText="1"/>
      <protection hidden="1"/>
    </xf>
    <xf numFmtId="0" fontId="0" fillId="4" borderId="18" xfId="0" applyFont="1" applyFill="1" applyBorder="1" applyAlignment="1" applyProtection="1">
      <alignment horizontal="center" vertical="center" wrapText="1"/>
      <protection hidden="1"/>
    </xf>
    <xf numFmtId="1" fontId="19" fillId="0" borderId="19" xfId="0" applyNumberFormat="1" applyFont="1" applyBorder="1" applyAlignment="1" applyProtection="1">
      <alignment horizontal="center" vertical="center"/>
    </xf>
    <xf numFmtId="1" fontId="19" fillId="0" borderId="20" xfId="0" applyNumberFormat="1" applyFont="1" applyBorder="1" applyAlignment="1" applyProtection="1">
      <alignment horizontal="center" vertical="center"/>
    </xf>
    <xf numFmtId="0" fontId="19" fillId="0" borderId="19"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1" fontId="17" fillId="2" borderId="1" xfId="1" applyNumberForma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1" fillId="19" borderId="14" xfId="0" applyFont="1" applyFill="1" applyBorder="1" applyAlignment="1" applyProtection="1">
      <alignment horizontal="center" vertical="center" textRotation="90" wrapText="1"/>
    </xf>
    <xf numFmtId="0" fontId="21" fillId="19" borderId="12" xfId="0" applyFont="1" applyFill="1" applyBorder="1" applyAlignment="1" applyProtection="1">
      <alignment horizontal="center" vertical="center" textRotation="90" wrapText="1"/>
    </xf>
    <xf numFmtId="0" fontId="21" fillId="19" borderId="18" xfId="0" applyFont="1" applyFill="1" applyBorder="1" applyAlignment="1" applyProtection="1">
      <alignment horizontal="center" vertical="center" textRotation="90" wrapText="1"/>
    </xf>
    <xf numFmtId="0" fontId="19" fillId="0" borderId="1" xfId="0" applyFont="1" applyFill="1" applyBorder="1" applyAlignment="1" applyProtection="1">
      <alignment horizontal="left" vertical="center" wrapText="1"/>
    </xf>
    <xf numFmtId="0" fontId="21" fillId="6" borderId="14" xfId="0" applyFont="1" applyFill="1" applyBorder="1" applyAlignment="1" applyProtection="1">
      <alignment horizontal="center" vertical="center" textRotation="90" wrapText="1"/>
    </xf>
    <xf numFmtId="0" fontId="21" fillId="6" borderId="12" xfId="0" applyFont="1" applyFill="1" applyBorder="1" applyAlignment="1" applyProtection="1">
      <alignment horizontal="center" vertical="center" textRotation="90" wrapText="1"/>
    </xf>
    <xf numFmtId="0" fontId="21" fillId="6" borderId="18" xfId="0" applyFont="1" applyFill="1" applyBorder="1" applyAlignment="1" applyProtection="1">
      <alignment horizontal="center" vertical="center" textRotation="90" wrapText="1"/>
    </xf>
    <xf numFmtId="0" fontId="23" fillId="0" borderId="1" xfId="0" applyFont="1" applyFill="1" applyBorder="1" applyAlignment="1" applyProtection="1">
      <alignment horizontal="left" vertical="center" wrapText="1"/>
    </xf>
    <xf numFmtId="0" fontId="21" fillId="18" borderId="14" xfId="0" applyFont="1" applyFill="1" applyBorder="1" applyAlignment="1" applyProtection="1">
      <alignment horizontal="center" vertical="center" textRotation="90" wrapText="1"/>
    </xf>
    <xf numFmtId="0" fontId="21" fillId="18" borderId="12" xfId="0" applyFont="1" applyFill="1" applyBorder="1" applyAlignment="1" applyProtection="1">
      <alignment horizontal="center" vertical="center" textRotation="90" wrapText="1"/>
    </xf>
    <xf numFmtId="0" fontId="21" fillId="18" borderId="18" xfId="0" applyFont="1" applyFill="1" applyBorder="1" applyAlignment="1" applyProtection="1">
      <alignment horizontal="center" vertical="center" textRotation="90" wrapText="1"/>
    </xf>
    <xf numFmtId="0" fontId="23" fillId="0" borderId="14" xfId="0" applyFont="1" applyFill="1" applyBorder="1" applyAlignment="1" applyProtection="1">
      <alignment horizontal="center" vertical="center" wrapText="1"/>
    </xf>
    <xf numFmtId="0" fontId="23" fillId="0" borderId="12"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wrapText="1"/>
    </xf>
    <xf numFmtId="0" fontId="19" fillId="16" borderId="17" xfId="0" applyFont="1" applyFill="1" applyBorder="1" applyAlignment="1" applyProtection="1">
      <alignment horizontal="center" vertical="center"/>
    </xf>
    <xf numFmtId="0" fontId="19" fillId="16" borderId="24" xfId="0" applyFont="1" applyFill="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4" xfId="0" applyFont="1" applyBorder="1" applyAlignment="1" applyProtection="1">
      <alignment horizontal="center" vertical="center" textRotation="90"/>
    </xf>
    <xf numFmtId="0" fontId="19" fillId="0" borderId="6" xfId="0" applyFont="1" applyBorder="1" applyAlignment="1" applyProtection="1">
      <alignment horizontal="center" vertical="center" textRotation="90"/>
    </xf>
    <xf numFmtId="0" fontId="19" fillId="0" borderId="9" xfId="0" applyFont="1" applyBorder="1" applyAlignment="1" applyProtection="1">
      <alignment horizontal="center" vertical="center" textRotation="90"/>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5" xfId="0" applyFont="1" applyBorder="1" applyAlignment="1" applyProtection="1">
      <alignment horizontal="center" vertical="center" textRotation="90"/>
    </xf>
    <xf numFmtId="0" fontId="19" fillId="0" borderId="26" xfId="0" applyFont="1" applyBorder="1" applyAlignment="1" applyProtection="1">
      <alignment horizontal="center" vertical="center" textRotation="90"/>
    </xf>
    <xf numFmtId="0" fontId="19" fillId="0" borderId="27" xfId="0" applyFont="1" applyBorder="1" applyAlignment="1" applyProtection="1">
      <alignment horizontal="center" vertical="center" textRotation="90"/>
    </xf>
  </cellXfs>
  <cellStyles count="3">
    <cellStyle name="Incorrecto" xfId="1" builtinId="27"/>
    <cellStyle name="Normal" xfId="0" builtinId="0"/>
    <cellStyle name="Porcentaje" xfId="2" builtinId="5"/>
  </cellStyles>
  <dxfs count="78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2" tint="-0.24994659260841701"/>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0" tint="-4.9989318521683403E-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theme="0" tint="-4.9989318521683403E-2"/>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0" tint="-4.9989318521683403E-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rgb="FFFF0000"/>
        </patternFill>
      </fill>
    </dxf>
    <dxf>
      <fill>
        <patternFill>
          <bgColor rgb="FFFFC000"/>
        </patternFill>
      </fill>
    </dxf>
    <dxf>
      <fill>
        <patternFill>
          <bgColor rgb="FFFF0000"/>
        </patternFill>
      </fill>
    </dxf>
    <dxf>
      <fill>
        <patternFill>
          <bgColor theme="2"/>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0" tint="-4.9989318521683403E-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theme="2"/>
        </patternFill>
      </fill>
    </dxf>
    <dxf>
      <fill>
        <patternFill>
          <bgColor rgb="FFFFC000"/>
        </patternFill>
      </fill>
    </dxf>
    <dxf>
      <fill>
        <patternFill>
          <bgColor rgb="FFFF0000"/>
        </patternFill>
      </fill>
    </dxf>
    <dxf>
      <fill>
        <patternFill>
          <bgColor theme="2"/>
        </patternFill>
      </fill>
    </dxf>
    <dxf>
      <fill>
        <patternFill>
          <bgColor indexed="10"/>
        </patternFill>
      </fill>
    </dxf>
    <dxf>
      <fill>
        <patternFill>
          <bgColor rgb="FFFF0000"/>
        </patternFill>
      </fill>
    </dxf>
    <dxf>
      <fill>
        <patternFill>
          <bgColor rgb="FFFFC000"/>
        </patternFill>
      </fill>
    </dxf>
    <dxf>
      <fill>
        <patternFill>
          <bgColor rgb="FFFF0000"/>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5304-9DBB-45DE-BBC5-C121EB055A77}">
  <sheetPr>
    <tabColor theme="0" tint="-0.499984740745262"/>
  </sheetPr>
  <dimension ref="A1:O41"/>
  <sheetViews>
    <sheetView showGridLines="0" zoomScale="80" zoomScaleNormal="80" workbookViewId="0">
      <selection activeCell="B37" sqref="B37"/>
    </sheetView>
  </sheetViews>
  <sheetFormatPr baseColWidth="10" defaultColWidth="11.5703125" defaultRowHeight="18.75" x14ac:dyDescent="0.3"/>
  <cols>
    <col min="1" max="1" width="6.85546875" style="54" customWidth="1"/>
    <col min="2" max="2" width="44.28515625" style="54" customWidth="1"/>
    <col min="3" max="3" width="25.28515625" style="54" customWidth="1"/>
    <col min="4" max="4" width="72.28515625" style="54" customWidth="1"/>
    <col min="5" max="5" width="11.5703125" style="54" customWidth="1"/>
    <col min="6" max="16384" width="11.5703125" style="55"/>
  </cols>
  <sheetData>
    <row r="1" spans="1:14" x14ac:dyDescent="0.3">
      <c r="A1" s="52" t="s">
        <v>13</v>
      </c>
      <c r="B1" s="52"/>
      <c r="C1" s="53"/>
    </row>
    <row r="3" spans="1:14" x14ac:dyDescent="0.3">
      <c r="A3" s="56" t="s">
        <v>14</v>
      </c>
    </row>
    <row r="4" spans="1:14" x14ac:dyDescent="0.3">
      <c r="A4" s="30" t="s">
        <v>126</v>
      </c>
    </row>
    <row r="5" spans="1:14" ht="9" customHeight="1" x14ac:dyDescent="0.3">
      <c r="A5" s="30"/>
      <c r="B5" s="30"/>
      <c r="C5" s="30"/>
      <c r="D5" s="30"/>
      <c r="E5" s="30"/>
      <c r="F5" s="36"/>
    </row>
    <row r="6" spans="1:14" x14ac:dyDescent="0.3">
      <c r="A6" s="30"/>
      <c r="B6" s="26" t="s">
        <v>239</v>
      </c>
      <c r="C6" s="30"/>
      <c r="D6" s="30"/>
      <c r="E6" s="26"/>
      <c r="F6" s="36"/>
    </row>
    <row r="7" spans="1:14" x14ac:dyDescent="0.3">
      <c r="A7" s="30"/>
      <c r="B7" s="30" t="s">
        <v>156</v>
      </c>
      <c r="C7" s="30"/>
      <c r="D7" s="30"/>
      <c r="E7" s="30"/>
      <c r="F7" s="36"/>
    </row>
    <row r="8" spans="1:14" x14ac:dyDescent="0.3">
      <c r="A8" s="30"/>
      <c r="B8" s="30"/>
      <c r="C8" s="30"/>
      <c r="D8" s="30"/>
      <c r="E8" s="30"/>
      <c r="F8" s="36"/>
    </row>
    <row r="9" spans="1:14" x14ac:dyDescent="0.3">
      <c r="A9" s="56" t="s">
        <v>15</v>
      </c>
      <c r="B9" s="30"/>
      <c r="C9" s="30"/>
      <c r="D9" s="30"/>
      <c r="E9" s="30"/>
      <c r="F9" s="36"/>
    </row>
    <row r="10" spans="1:14" x14ac:dyDescent="0.3">
      <c r="A10" s="30" t="s">
        <v>16</v>
      </c>
      <c r="B10" s="30"/>
      <c r="C10" s="30"/>
      <c r="D10" s="30"/>
      <c r="E10" s="30"/>
      <c r="F10" s="36"/>
    </row>
    <row r="11" spans="1:14" ht="9" customHeight="1" x14ac:dyDescent="0.3">
      <c r="A11" s="30"/>
      <c r="B11" s="30"/>
      <c r="C11" s="30"/>
      <c r="D11" s="30"/>
      <c r="E11" s="30"/>
      <c r="F11" s="36"/>
    </row>
    <row r="12" spans="1:14" x14ac:dyDescent="0.3">
      <c r="A12" s="57"/>
      <c r="B12" s="58" t="s">
        <v>17</v>
      </c>
      <c r="C12" s="30" t="s">
        <v>157</v>
      </c>
      <c r="D12" s="30"/>
      <c r="E12" s="30"/>
      <c r="F12" s="30"/>
      <c r="G12" s="54"/>
      <c r="J12" s="30"/>
      <c r="N12" s="59"/>
    </row>
    <row r="13" spans="1:14" ht="9" customHeight="1" x14ac:dyDescent="0.3">
      <c r="A13" s="57"/>
      <c r="B13" s="58"/>
      <c r="C13" s="30"/>
      <c r="D13" s="30"/>
      <c r="E13" s="30"/>
      <c r="F13" s="30"/>
      <c r="G13" s="54"/>
    </row>
    <row r="14" spans="1:14" x14ac:dyDescent="0.3">
      <c r="B14" s="58" t="s">
        <v>18</v>
      </c>
      <c r="C14" s="30" t="s">
        <v>233</v>
      </c>
      <c r="D14" s="30"/>
      <c r="E14" s="30"/>
      <c r="F14" s="30"/>
      <c r="G14" s="54"/>
    </row>
    <row r="15" spans="1:14" x14ac:dyDescent="0.3">
      <c r="B15" s="120" t="s">
        <v>234</v>
      </c>
      <c r="C15" s="30" t="s">
        <v>235</v>
      </c>
      <c r="D15" s="30"/>
      <c r="E15" s="30"/>
      <c r="F15" s="30"/>
      <c r="G15" s="54"/>
    </row>
    <row r="16" spans="1:14" x14ac:dyDescent="0.3">
      <c r="B16" s="120" t="s">
        <v>236</v>
      </c>
      <c r="C16" s="30" t="s">
        <v>241</v>
      </c>
      <c r="D16" s="30"/>
      <c r="E16" s="30"/>
      <c r="F16" s="30"/>
      <c r="G16" s="54"/>
    </row>
    <row r="17" spans="1:13" x14ac:dyDescent="0.3">
      <c r="B17" s="120" t="s">
        <v>237</v>
      </c>
      <c r="C17" s="161" t="s">
        <v>238</v>
      </c>
      <c r="D17" s="161"/>
      <c r="E17" s="161"/>
      <c r="F17" s="161"/>
      <c r="G17" s="161"/>
      <c r="H17" s="161"/>
      <c r="I17" s="161"/>
      <c r="J17" s="161"/>
      <c r="K17" s="161"/>
      <c r="L17" s="161"/>
      <c r="M17" s="161"/>
    </row>
    <row r="18" spans="1:13" ht="11.45" customHeight="1" x14ac:dyDescent="0.3">
      <c r="B18" s="58"/>
      <c r="C18" s="161"/>
      <c r="D18" s="161"/>
      <c r="E18" s="161"/>
      <c r="F18" s="161"/>
      <c r="G18" s="161"/>
      <c r="H18" s="161"/>
      <c r="I18" s="161"/>
      <c r="J18" s="161"/>
      <c r="K18" s="161"/>
      <c r="L18" s="161"/>
      <c r="M18" s="161"/>
    </row>
    <row r="19" spans="1:13" ht="11.45" customHeight="1" x14ac:dyDescent="0.3">
      <c r="B19" s="58"/>
      <c r="C19" s="121"/>
      <c r="D19" s="121"/>
      <c r="E19" s="121"/>
      <c r="F19" s="121"/>
      <c r="G19" s="121"/>
      <c r="H19" s="121"/>
      <c r="I19" s="121"/>
      <c r="J19" s="121"/>
      <c r="K19" s="121"/>
      <c r="L19" s="121"/>
      <c r="M19" s="121"/>
    </row>
    <row r="20" spans="1:13" ht="22.9" customHeight="1" x14ac:dyDescent="0.3">
      <c r="B20" s="58" t="s">
        <v>127</v>
      </c>
      <c r="C20" s="30" t="s">
        <v>176</v>
      </c>
      <c r="D20" s="30"/>
      <c r="E20" s="30"/>
      <c r="F20" s="30"/>
      <c r="G20" s="54"/>
    </row>
    <row r="21" spans="1:13" ht="11.45" customHeight="1" x14ac:dyDescent="0.3">
      <c r="B21" s="58"/>
      <c r="C21" s="60" t="s">
        <v>161</v>
      </c>
      <c r="D21" s="30" t="s">
        <v>128</v>
      </c>
      <c r="E21" s="30"/>
      <c r="F21" s="30"/>
      <c r="G21" s="54"/>
    </row>
    <row r="22" spans="1:13" ht="11.45" customHeight="1" x14ac:dyDescent="0.3">
      <c r="B22" s="58"/>
      <c r="C22" s="30"/>
      <c r="D22" s="30" t="s">
        <v>129</v>
      </c>
      <c r="E22" s="30"/>
      <c r="F22" s="30"/>
      <c r="G22" s="54"/>
    </row>
    <row r="23" spans="1:13" ht="11.45" customHeight="1" x14ac:dyDescent="0.3">
      <c r="B23" s="58"/>
      <c r="C23" s="30"/>
      <c r="D23" s="30" t="s">
        <v>212</v>
      </c>
      <c r="E23" s="30"/>
      <c r="F23" s="30"/>
      <c r="G23" s="54"/>
    </row>
    <row r="24" spans="1:13" ht="11.45" customHeight="1" x14ac:dyDescent="0.3">
      <c r="B24" s="58"/>
      <c r="C24" s="30"/>
      <c r="D24" s="30"/>
      <c r="E24" s="30"/>
      <c r="F24" s="30"/>
      <c r="G24" s="54"/>
    </row>
    <row r="25" spans="1:13" x14ac:dyDescent="0.3">
      <c r="B25" s="58" t="s">
        <v>201</v>
      </c>
      <c r="C25" s="30" t="s">
        <v>175</v>
      </c>
      <c r="D25" s="30"/>
      <c r="E25" s="30"/>
      <c r="F25" s="30"/>
      <c r="G25" s="54"/>
    </row>
    <row r="26" spans="1:13" ht="9" customHeight="1" x14ac:dyDescent="0.3">
      <c r="B26" s="58"/>
      <c r="C26" s="30"/>
      <c r="D26" s="30"/>
      <c r="E26" s="30"/>
      <c r="F26" s="30"/>
      <c r="G26" s="54"/>
    </row>
    <row r="27" spans="1:13" ht="16.899999999999999" customHeight="1" x14ac:dyDescent="0.3">
      <c r="B27" s="58" t="s">
        <v>213</v>
      </c>
      <c r="C27" s="61" t="s">
        <v>214</v>
      </c>
      <c r="D27" s="30"/>
      <c r="E27" s="30"/>
      <c r="F27" s="30"/>
      <c r="G27" s="54"/>
    </row>
    <row r="28" spans="1:13" x14ac:dyDescent="0.3">
      <c r="F28" s="54"/>
      <c r="G28" s="54"/>
    </row>
    <row r="29" spans="1:13" x14ac:dyDescent="0.3">
      <c r="A29" s="56" t="s">
        <v>180</v>
      </c>
      <c r="B29" s="58"/>
      <c r="C29" s="30"/>
      <c r="F29" s="54"/>
      <c r="G29" s="54"/>
    </row>
    <row r="30" spans="1:13" ht="10.15" customHeight="1" x14ac:dyDescent="0.3">
      <c r="A30" s="56"/>
      <c r="B30" s="58"/>
      <c r="C30" s="30"/>
      <c r="F30" s="54"/>
      <c r="G30" s="54"/>
    </row>
    <row r="31" spans="1:13" ht="58.9" customHeight="1" x14ac:dyDescent="0.3">
      <c r="A31" s="55"/>
      <c r="B31" s="58" t="s">
        <v>181</v>
      </c>
      <c r="C31" s="160" t="s">
        <v>240</v>
      </c>
      <c r="D31" s="160"/>
      <c r="E31" s="160"/>
      <c r="F31" s="160"/>
      <c r="G31" s="160"/>
      <c r="H31" s="160"/>
      <c r="I31" s="160"/>
    </row>
    <row r="32" spans="1:13" ht="30" customHeight="1" x14ac:dyDescent="0.3">
      <c r="A32" s="55"/>
      <c r="B32" s="62"/>
      <c r="C32" s="30"/>
      <c r="F32" s="54"/>
      <c r="G32" s="54"/>
    </row>
    <row r="33" spans="1:15" x14ac:dyDescent="0.3">
      <c r="A33" s="56" t="s">
        <v>19</v>
      </c>
    </row>
    <row r="34" spans="1:15" ht="18.600000000000001" customHeight="1" x14ac:dyDescent="0.3">
      <c r="A34" s="159" t="s">
        <v>246</v>
      </c>
      <c r="B34" s="159"/>
      <c r="C34" s="159"/>
      <c r="D34" s="159"/>
      <c r="E34" s="159"/>
      <c r="F34" s="159"/>
      <c r="G34" s="159"/>
      <c r="H34" s="159"/>
      <c r="I34" s="159"/>
      <c r="J34" s="159"/>
      <c r="K34" s="159"/>
      <c r="L34" s="159"/>
      <c r="M34" s="159"/>
      <c r="N34" s="159"/>
      <c r="O34" s="159"/>
    </row>
    <row r="35" spans="1:15" ht="18.600000000000001" customHeight="1" x14ac:dyDescent="0.3">
      <c r="A35" s="47" t="s">
        <v>178</v>
      </c>
      <c r="B35" s="63"/>
      <c r="C35" s="63"/>
      <c r="D35" s="63"/>
      <c r="E35" s="63"/>
      <c r="F35" s="63"/>
      <c r="G35" s="63"/>
      <c r="H35" s="63"/>
      <c r="I35" s="63"/>
      <c r="J35" s="63"/>
      <c r="K35" s="63"/>
      <c r="L35" s="63"/>
      <c r="M35" s="63"/>
      <c r="N35" s="63"/>
      <c r="O35" s="63"/>
    </row>
    <row r="36" spans="1:15" x14ac:dyDescent="0.3">
      <c r="D36" s="64"/>
    </row>
    <row r="37" spans="1:15" ht="19.5" thickBot="1" x14ac:dyDescent="0.35">
      <c r="A37" s="58" t="s">
        <v>213</v>
      </c>
      <c r="B37" s="15"/>
      <c r="C37" s="65" t="s">
        <v>20</v>
      </c>
      <c r="D37" s="65" t="s">
        <v>25</v>
      </c>
    </row>
    <row r="38" spans="1:15" x14ac:dyDescent="0.3">
      <c r="A38" s="66"/>
      <c r="B38" s="67" t="s">
        <v>125</v>
      </c>
      <c r="C38" s="68" t="s">
        <v>204</v>
      </c>
      <c r="D38" s="69" t="s">
        <v>242</v>
      </c>
    </row>
    <row r="39" spans="1:15" x14ac:dyDescent="0.3">
      <c r="A39" s="70"/>
      <c r="B39" s="71" t="s">
        <v>205</v>
      </c>
      <c r="C39" s="72" t="s">
        <v>203</v>
      </c>
      <c r="D39" s="73" t="s">
        <v>243</v>
      </c>
    </row>
    <row r="40" spans="1:15" x14ac:dyDescent="0.3">
      <c r="A40" s="74"/>
      <c r="B40" s="71" t="s">
        <v>206</v>
      </c>
      <c r="C40" s="72" t="s">
        <v>202</v>
      </c>
      <c r="D40" s="75" t="s">
        <v>244</v>
      </c>
    </row>
    <row r="41" spans="1:15" ht="19.5" thickBot="1" x14ac:dyDescent="0.35">
      <c r="A41" s="76"/>
      <c r="B41" s="77" t="s">
        <v>225</v>
      </c>
      <c r="C41" s="78" t="s">
        <v>162</v>
      </c>
      <c r="D41" s="79" t="s">
        <v>245</v>
      </c>
    </row>
  </sheetData>
  <sheetProtection password="C630" sheet="1"/>
  <mergeCells count="3">
    <mergeCell ref="A34:O34"/>
    <mergeCell ref="C31:I31"/>
    <mergeCell ref="C17:M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0AD4-31B9-4878-BFF5-F3CE5FEAC9F9}">
  <sheetPr>
    <tabColor theme="4" tint="0.39997558519241921"/>
  </sheetPr>
  <dimension ref="A1:N94"/>
  <sheetViews>
    <sheetView showGridLines="0" zoomScale="60" zoomScaleNormal="60" workbookViewId="0">
      <selection activeCell="C4" sqref="C4"/>
    </sheetView>
  </sheetViews>
  <sheetFormatPr baseColWidth="10" defaultColWidth="11.5703125" defaultRowHeight="15" x14ac:dyDescent="0.25"/>
  <cols>
    <col min="1" max="1" width="64.7109375" style="9" customWidth="1"/>
    <col min="2" max="2" width="167.85546875" style="15" customWidth="1"/>
    <col min="3" max="3" width="50.85546875" style="15" customWidth="1"/>
    <col min="4" max="4" width="19.7109375" style="9" customWidth="1"/>
    <col min="5" max="5" width="19.7109375" style="9" hidden="1" customWidth="1"/>
    <col min="6" max="7" width="17.7109375" style="9" hidden="1" customWidth="1"/>
    <col min="8" max="8" width="21.28515625" style="9" customWidth="1"/>
    <col min="9" max="9" width="18.7109375" style="15" hidden="1" customWidth="1"/>
    <col min="10" max="10" width="42" style="15" customWidth="1"/>
    <col min="11" max="11" width="50.85546875" style="15" customWidth="1"/>
    <col min="12" max="12" width="53.7109375" style="15" customWidth="1"/>
    <col min="13" max="16384" width="11.5703125" style="15"/>
  </cols>
  <sheetData>
    <row r="1" spans="1:14" s="13" customFormat="1" ht="18.75" x14ac:dyDescent="0.25">
      <c r="A1" s="5" t="s">
        <v>158</v>
      </c>
      <c r="B1" s="12"/>
      <c r="D1" s="14"/>
      <c r="E1" s="14"/>
      <c r="F1" s="14"/>
      <c r="G1" s="14"/>
      <c r="H1" s="14"/>
    </row>
    <row r="2" spans="1:14" s="13" customFormat="1" ht="18.75" x14ac:dyDescent="0.25">
      <c r="A2" s="5"/>
      <c r="B2" s="12"/>
      <c r="D2" s="14"/>
      <c r="E2" s="14"/>
      <c r="F2" s="14"/>
      <c r="G2" s="14"/>
      <c r="H2" s="14"/>
    </row>
    <row r="3" spans="1:14" ht="18.75" x14ac:dyDescent="0.25">
      <c r="A3" s="6" t="s">
        <v>133</v>
      </c>
      <c r="B3" s="1"/>
    </row>
    <row r="4" spans="1:14" ht="18.75" x14ac:dyDescent="0.25">
      <c r="A4" s="6" t="s">
        <v>134</v>
      </c>
      <c r="B4" s="2"/>
      <c r="I4" s="87" t="s">
        <v>186</v>
      </c>
    </row>
    <row r="5" spans="1:14" ht="18.75" x14ac:dyDescent="0.25">
      <c r="A5" s="6" t="s">
        <v>249</v>
      </c>
      <c r="B5" s="2"/>
      <c r="I5" s="87"/>
    </row>
    <row r="6" spans="1:14" s="16" customFormat="1" x14ac:dyDescent="0.25">
      <c r="A6" s="7"/>
      <c r="D6" s="7"/>
      <c r="E6" s="7"/>
      <c r="F6" s="7"/>
      <c r="G6" s="7"/>
      <c r="H6" s="7"/>
      <c r="I6" s="87" t="s">
        <v>187</v>
      </c>
    </row>
    <row r="7" spans="1:14" s="59" customFormat="1" ht="18.75" x14ac:dyDescent="0.3">
      <c r="A7" s="175" t="s">
        <v>182</v>
      </c>
      <c r="B7" s="175"/>
      <c r="F7" s="36"/>
      <c r="G7" s="36"/>
      <c r="H7" s="36"/>
      <c r="I7" s="80"/>
      <c r="J7" s="36"/>
      <c r="K7" s="36"/>
      <c r="L7" s="36"/>
      <c r="M7" s="36"/>
      <c r="N7" s="36"/>
    </row>
    <row r="8" spans="1:14" s="59" customFormat="1" x14ac:dyDescent="0.25">
      <c r="C8" s="81" t="s">
        <v>183</v>
      </c>
      <c r="F8" s="36"/>
      <c r="G8" s="36"/>
      <c r="H8" s="36"/>
      <c r="I8" s="36"/>
      <c r="J8" s="36"/>
      <c r="K8" s="36"/>
      <c r="L8" s="36"/>
      <c r="M8" s="36"/>
      <c r="N8" s="36"/>
    </row>
    <row r="9" spans="1:14" s="37" customFormat="1" ht="30" customHeight="1" x14ac:dyDescent="0.25">
      <c r="A9" s="82" t="s">
        <v>183</v>
      </c>
      <c r="B9" s="83" t="s">
        <v>184</v>
      </c>
      <c r="C9" s="84" t="s">
        <v>177</v>
      </c>
      <c r="F9" s="43"/>
      <c r="G9" s="43"/>
      <c r="H9" s="43"/>
      <c r="I9" s="43"/>
      <c r="J9" s="43"/>
      <c r="K9" s="43"/>
      <c r="L9" s="43"/>
      <c r="M9" s="43"/>
      <c r="N9" s="43"/>
    </row>
    <row r="10" spans="1:14" s="16" customFormat="1" x14ac:dyDescent="0.25">
      <c r="A10" s="7"/>
      <c r="D10" s="7"/>
      <c r="E10" s="7"/>
      <c r="F10" s="7"/>
      <c r="G10" s="7"/>
      <c r="H10" s="7"/>
    </row>
    <row r="11" spans="1:14" s="16" customFormat="1" ht="18.75" x14ac:dyDescent="0.3">
      <c r="A11" s="175" t="s">
        <v>185</v>
      </c>
      <c r="B11" s="175"/>
      <c r="D11" s="7"/>
      <c r="E11" s="7"/>
      <c r="F11" s="7"/>
      <c r="G11" s="7"/>
      <c r="H11" s="7"/>
    </row>
    <row r="12" spans="1:14" s="16" customFormat="1" ht="18.75" x14ac:dyDescent="0.3">
      <c r="A12" s="175" t="str">
        <f>IF(C9="Sí",I4,IF(C9="No",I6,""))</f>
        <v/>
      </c>
      <c r="B12" s="175"/>
      <c r="D12" s="7"/>
      <c r="E12" s="7"/>
      <c r="F12" s="7"/>
      <c r="G12" s="7"/>
      <c r="H12" s="7"/>
    </row>
    <row r="13" spans="1:14" s="16" customFormat="1" x14ac:dyDescent="0.25">
      <c r="A13" s="7"/>
      <c r="D13" s="7"/>
      <c r="E13" s="7"/>
      <c r="F13" s="7"/>
      <c r="G13" s="7"/>
      <c r="H13" s="7"/>
    </row>
    <row r="14" spans="1:14" s="30" customFormat="1" ht="58.15" customHeight="1" x14ac:dyDescent="0.25">
      <c r="A14" s="8" t="s">
        <v>0</v>
      </c>
      <c r="B14" s="17" t="s">
        <v>1</v>
      </c>
      <c r="C14" s="17" t="s">
        <v>114</v>
      </c>
      <c r="D14" s="17" t="s">
        <v>113</v>
      </c>
      <c r="E14" s="17" t="s">
        <v>200</v>
      </c>
      <c r="F14" s="17" t="s">
        <v>223</v>
      </c>
      <c r="G14" s="17" t="s">
        <v>224</v>
      </c>
      <c r="H14" s="17" t="s">
        <v>201</v>
      </c>
      <c r="I14" s="17" t="s">
        <v>160</v>
      </c>
      <c r="J14" s="17" t="s">
        <v>179</v>
      </c>
      <c r="K14" s="17" t="s">
        <v>179</v>
      </c>
      <c r="L14" s="17" t="s">
        <v>199</v>
      </c>
    </row>
    <row r="15" spans="1:14" s="30" customFormat="1" ht="170.45" customHeight="1" x14ac:dyDescent="0.25">
      <c r="A15" s="163" t="s">
        <v>10</v>
      </c>
      <c r="B15" s="19" t="s">
        <v>116</v>
      </c>
      <c r="C15" s="18" t="s">
        <v>115</v>
      </c>
      <c r="D15" s="3" t="s">
        <v>177</v>
      </c>
      <c r="E15" s="172">
        <v>25</v>
      </c>
      <c r="F15" s="165" t="str">
        <f>IF(C9="No","No aplica",+IF(COUNTIF(D15:D19,"-")&gt;0,"pendiente",SUM(D15:D19)/10))</f>
        <v>pendiente</v>
      </c>
      <c r="G15" s="169" t="str">
        <f>IF(C9="No","No aplica",+IF(COUNTIF(D15:D19,"-")&gt;0,"pendiente",IF(F15&gt;=1,1,F15)))</f>
        <v>pendiente</v>
      </c>
      <c r="H15" s="176" t="str">
        <f>IF(C9="No","No aplica",+IF(COUNTIF(D15:D19,"-")&gt;0,"pendiente",(G15*E15)/100))</f>
        <v>pendiente</v>
      </c>
      <c r="I15" s="179">
        <v>4</v>
      </c>
      <c r="J15" s="152" t="str">
        <f>IF(COUNTIF(D15,"-")&gt;0,"",IF(D15&gt;=1,"Debe realizarse una revisión de la solicitud de reembolso/presentación de operaciones y proyectos/declaración de operaciones y proyectos para retirar las operaciones/proyectos/gastos vinculados con la materialización de esta bandera.",""))</f>
        <v/>
      </c>
      <c r="K15" s="153"/>
      <c r="L15" s="117"/>
    </row>
    <row r="16" spans="1:14" s="30" customFormat="1" ht="161.44999999999999" customHeight="1" x14ac:dyDescent="0.25">
      <c r="A16" s="163"/>
      <c r="B16" s="20" t="s">
        <v>57</v>
      </c>
      <c r="C16" s="18" t="s">
        <v>115</v>
      </c>
      <c r="D16" s="3" t="s">
        <v>177</v>
      </c>
      <c r="E16" s="174"/>
      <c r="F16" s="165"/>
      <c r="G16" s="170"/>
      <c r="H16" s="177"/>
      <c r="I16" s="179"/>
      <c r="J16" s="152"/>
      <c r="K16" s="152" t="str">
        <f>IF(COUNTIF(D16,"-")&gt;0,"",IF(D16&gt;=1,"Posible riesgo de FRAUDE.Deben revisarse las operaciones/proyectos vinculados con la materialización de esta bandera. El alcance de la revisión tiene que ser más amplio que el realizado inicialmente y permitir concluir sobre la existencia o no de fraude.",""))</f>
        <v/>
      </c>
      <c r="L16" s="117"/>
    </row>
    <row r="17" spans="1:12" s="30" customFormat="1" ht="161.44999999999999" customHeight="1" x14ac:dyDescent="0.25">
      <c r="A17" s="163"/>
      <c r="B17" s="20" t="s">
        <v>58</v>
      </c>
      <c r="C17" s="18" t="s">
        <v>115</v>
      </c>
      <c r="D17" s="3" t="s">
        <v>177</v>
      </c>
      <c r="E17" s="174"/>
      <c r="F17" s="165"/>
      <c r="G17" s="170"/>
      <c r="H17" s="177"/>
      <c r="I17" s="179"/>
      <c r="J17" s="152"/>
      <c r="K17" s="152" t="str">
        <f t="shared" ref="K17:K32" si="0">IF(COUNTIF(D17,"-")&gt;0,"",IF(D17&gt;=1,"Posible riesgo de FRAUDE.Deben revisarse las operaciones/proyectos vinculados con la materialización de esta bandera.El alcance de la revisión tiene que ser más amplio que el realizado inicialmente y permitir concluir sobre la existencia o no de fraude.",""))</f>
        <v/>
      </c>
      <c r="L17" s="117"/>
    </row>
    <row r="18" spans="1:12" s="30" customFormat="1" ht="161.44999999999999" customHeight="1" x14ac:dyDescent="0.25">
      <c r="A18" s="163"/>
      <c r="B18" s="20" t="s">
        <v>117</v>
      </c>
      <c r="C18" s="18" t="s">
        <v>115</v>
      </c>
      <c r="D18" s="3" t="s">
        <v>177</v>
      </c>
      <c r="E18" s="174"/>
      <c r="F18" s="165"/>
      <c r="G18" s="170"/>
      <c r="H18" s="177"/>
      <c r="I18" s="179"/>
      <c r="J18" s="152"/>
      <c r="K18" s="152" t="str">
        <f t="shared" si="0"/>
        <v/>
      </c>
      <c r="L18" s="117"/>
    </row>
    <row r="19" spans="1:12" s="30" customFormat="1" ht="161.44999999999999" customHeight="1" x14ac:dyDescent="0.25">
      <c r="A19" s="163"/>
      <c r="B19" s="21" t="s">
        <v>154</v>
      </c>
      <c r="C19" s="18" t="s">
        <v>115</v>
      </c>
      <c r="D19" s="3" t="s">
        <v>177</v>
      </c>
      <c r="E19" s="173"/>
      <c r="F19" s="165"/>
      <c r="G19" s="171"/>
      <c r="H19" s="178"/>
      <c r="I19" s="179"/>
      <c r="J19" s="152"/>
      <c r="K19" s="152" t="str">
        <f t="shared" si="0"/>
        <v/>
      </c>
      <c r="L19" s="117"/>
    </row>
    <row r="20" spans="1:12" s="30" customFormat="1" ht="161.44999999999999" customHeight="1" x14ac:dyDescent="0.25">
      <c r="A20" s="125" t="s">
        <v>59</v>
      </c>
      <c r="B20" s="20" t="s">
        <v>118</v>
      </c>
      <c r="C20" s="18" t="s">
        <v>115</v>
      </c>
      <c r="D20" s="3" t="s">
        <v>177</v>
      </c>
      <c r="E20" s="127">
        <v>25</v>
      </c>
      <c r="F20" s="124" t="str">
        <f>IF(C9="No","No aplica",+IF(COUNTIF(D20:D20,"-")&gt;0,"pendiente",D20/2))</f>
        <v>pendiente</v>
      </c>
      <c r="G20" s="124" t="str">
        <f>IF(C9="No","No aplica",+IF(COUNTIF(D20:D20,"-")&gt;0,"pendiente",IF(F20&gt;=1,1,F20)))</f>
        <v>pendiente</v>
      </c>
      <c r="H20" s="154" t="str">
        <f>IF(C9="No","No aplica",+IF(COUNTIF(D20,"-")&gt;0,"pendiente",(E20*G20)/100))</f>
        <v>pendiente</v>
      </c>
      <c r="I20" s="155">
        <v>4</v>
      </c>
      <c r="J20" s="156"/>
      <c r="K20" s="152" t="str">
        <f t="shared" si="0"/>
        <v/>
      </c>
      <c r="L20" s="117"/>
    </row>
    <row r="21" spans="1:12" s="30" customFormat="1" ht="161.44999999999999" customHeight="1" x14ac:dyDescent="0.25">
      <c r="A21" s="125" t="s">
        <v>60</v>
      </c>
      <c r="B21" s="20" t="s">
        <v>61</v>
      </c>
      <c r="C21" s="18" t="s">
        <v>115</v>
      </c>
      <c r="D21" s="3" t="s">
        <v>177</v>
      </c>
      <c r="E21" s="127">
        <v>10</v>
      </c>
      <c r="F21" s="124" t="str">
        <f>IF(C9="No","No aplica",+IF(COUNTIF(D21:D21,"-")&gt;0,"pendiente",D21/2))</f>
        <v>pendiente</v>
      </c>
      <c r="G21" s="124" t="str">
        <f>IF(C9="No","No aplica",+IF(COUNTIF(D21:D21,"-")&gt;0,"pendiente",IF(F21&gt;=1,1,F21)))</f>
        <v>pendiente</v>
      </c>
      <c r="H21" s="154" t="str">
        <f>IF(C9="No","No aplica",+IF(COUNTIF(D21,"-")&gt;0,"pendiente",(E21*G21)/100))</f>
        <v>pendiente</v>
      </c>
      <c r="I21" s="155">
        <v>4</v>
      </c>
      <c r="J21" s="156"/>
      <c r="K21" s="152" t="str">
        <f t="shared" si="0"/>
        <v/>
      </c>
      <c r="L21" s="117"/>
    </row>
    <row r="22" spans="1:12" s="30" customFormat="1" ht="161.44999999999999" customHeight="1" x14ac:dyDescent="0.25">
      <c r="A22" s="126" t="s">
        <v>62</v>
      </c>
      <c r="B22" s="93" t="s">
        <v>63</v>
      </c>
      <c r="C22" s="18" t="s">
        <v>115</v>
      </c>
      <c r="D22" s="3" t="s">
        <v>177</v>
      </c>
      <c r="E22" s="127"/>
      <c r="F22" s="124" t="str">
        <f>IF(C9="No","No aplica",+IF(COUNTIF(D22:D22,"-")&gt;0,"pendiente",D22/2))</f>
        <v>pendiente</v>
      </c>
      <c r="G22" s="124" t="str">
        <f>IF(C9="No","No aplica",+IF(COUNTIF(D22:D22,"-")&gt;0,"pendiente",IF(F22&gt;=1,1,F22)))</f>
        <v>pendiente</v>
      </c>
      <c r="H22" s="154" t="str">
        <f>IF(C9="No","No aplica",+IF(COUNTIF(D22,"-")&gt;0,"pendiente",IF(D22=1,D22/4,IF(D22=2,D22/2,0))))</f>
        <v>pendiente</v>
      </c>
      <c r="I22" s="155">
        <v>4</v>
      </c>
      <c r="J22" s="152" t="str">
        <f>IF(COUNTIF(D22,"-")&gt;0,"",IF(D22&gt;=1,"Debe realizarse una revisión de la solicitud de reembolso/presentación de operaciones y proyectos/declaración de operaciones y proyectos para retirar las operaciones/proyectos/gastos vinculados con la materialización de esta bandera.",""))</f>
        <v/>
      </c>
      <c r="K22" s="152"/>
      <c r="L22" s="117"/>
    </row>
    <row r="23" spans="1:12" s="30" customFormat="1" ht="161.44999999999999" customHeight="1" x14ac:dyDescent="0.25">
      <c r="A23" s="126" t="s">
        <v>11</v>
      </c>
      <c r="B23" s="93" t="s">
        <v>64</v>
      </c>
      <c r="C23" s="18" t="s">
        <v>115</v>
      </c>
      <c r="D23" s="3" t="s">
        <v>177</v>
      </c>
      <c r="E23" s="127"/>
      <c r="F23" s="124" t="str">
        <f>IF(C9="No","No aplica",+IF(COUNTIF(D23:D23,"-")&gt;0,"pendiente",D23/2))</f>
        <v>pendiente</v>
      </c>
      <c r="G23" s="124" t="str">
        <f>IF(C9="No","No aplica",+IF(COUNTIF(D23:D23,"-")&gt;0,"pendiente",IF(F23&gt;=1,1,F23)))</f>
        <v>pendiente</v>
      </c>
      <c r="H23" s="154" t="str">
        <f>IF(C9="No","No aplica",+IF(COUNTIF(D23,"-")&gt;0,"pendiente",IF(D23=1,D23/4,IF(D23=2,D23/2,0))))</f>
        <v>pendiente</v>
      </c>
      <c r="I23" s="155">
        <v>4</v>
      </c>
      <c r="J23" s="152" t="str">
        <f>IF(COUNTIF(D23,"-")&gt;0,"",IF(D23&gt;=1,"Debe realizarse una revisión de la solicitud de reembolso/presentación de operaciones y proyectos/declaración de operaciones y proyectos para retirar las operaciones/proyectos vinculados con la materialización de esta bandera.",""))</f>
        <v/>
      </c>
      <c r="K23" s="152" t="str">
        <f t="shared" si="0"/>
        <v/>
      </c>
      <c r="L23" s="117"/>
    </row>
    <row r="24" spans="1:12" s="30" customFormat="1" ht="161.44999999999999" customHeight="1" x14ac:dyDescent="0.25">
      <c r="A24" s="164" t="s">
        <v>12</v>
      </c>
      <c r="B24" s="20" t="s">
        <v>73</v>
      </c>
      <c r="C24" s="18" t="s">
        <v>115</v>
      </c>
      <c r="D24" s="3" t="s">
        <v>177</v>
      </c>
      <c r="E24" s="172">
        <v>10</v>
      </c>
      <c r="F24" s="165" t="str">
        <f>IF(C9="No","No aplica",+IF(COUNTIF(D24:D28,"-")&gt;0,"pendiente",IF(D26&gt;=1,D26/2+(D24+D25+D27+D28)/8,SUM(D24:D28)/10)))</f>
        <v>pendiente</v>
      </c>
      <c r="G24" s="169" t="str">
        <f>IF(C9="No","No aplica",+IF(COUNTIF(D24:D28,"-")&gt;0,"pendiente",IF(F24&gt;=1,1,F24)))</f>
        <v>pendiente</v>
      </c>
      <c r="H24" s="176" t="str">
        <f>IF(C9="No","No aplica",+IF(COUNTIF(D24:D28,"-")&gt;0,"pendiente",IF(D26=1,(D26/4)+((D24+D25+D27+D28)/8)*10/100,IF(D26=2,D26/2,((D24+D25+D27+D28)/8)*10/100))))</f>
        <v>pendiente</v>
      </c>
      <c r="I24" s="179">
        <v>4</v>
      </c>
      <c r="J24" s="152"/>
      <c r="K24" s="152" t="str">
        <f t="shared" si="0"/>
        <v/>
      </c>
      <c r="L24" s="118"/>
    </row>
    <row r="25" spans="1:12" s="30" customFormat="1" ht="161.44999999999999" customHeight="1" x14ac:dyDescent="0.25">
      <c r="A25" s="164"/>
      <c r="B25" s="22" t="s">
        <v>23</v>
      </c>
      <c r="C25" s="18" t="s">
        <v>115</v>
      </c>
      <c r="D25" s="3" t="s">
        <v>177</v>
      </c>
      <c r="E25" s="174"/>
      <c r="F25" s="165"/>
      <c r="G25" s="170"/>
      <c r="H25" s="177"/>
      <c r="I25" s="179"/>
      <c r="J25" s="152" t="str">
        <f>IF(COUNTIF(D25,"-")&gt;0,"",IF(D25&gt;=1,"Debe realizarse una revisión de la solicitud de reembolso/presentación de operaciones y proyectos/declaración de operaciones y proyectos para retirar las operaciones/proyectos/gastos vinculados con la materialización de esta bandera.",""))</f>
        <v/>
      </c>
      <c r="K25" s="152"/>
      <c r="L25" s="118"/>
    </row>
    <row r="26" spans="1:12" s="30" customFormat="1" ht="161.44999999999999" customHeight="1" x14ac:dyDescent="0.25">
      <c r="A26" s="164"/>
      <c r="B26" s="93" t="s">
        <v>119</v>
      </c>
      <c r="C26" s="18" t="s">
        <v>115</v>
      </c>
      <c r="D26" s="3" t="s">
        <v>177</v>
      </c>
      <c r="E26" s="174"/>
      <c r="F26" s="165"/>
      <c r="G26" s="170"/>
      <c r="H26" s="177"/>
      <c r="I26" s="179"/>
      <c r="J26" s="152" t="str">
        <f>IF(COUNTIF(D26,"-")&gt;0,"",IF(D26&gt;=1,"Debe realizarse una revisión de la solicitud de reembolso/presentación de operaciones y proyectos/declaración de operaciones y proyectos para retirar las operaciones/proyectos/gastos vinculados con la materialización de esta bandera.",""))</f>
        <v/>
      </c>
      <c r="K26" s="152" t="str">
        <f t="shared" si="0"/>
        <v/>
      </c>
      <c r="L26" s="118"/>
    </row>
    <row r="27" spans="1:12" s="30" customFormat="1" ht="161.44999999999999" customHeight="1" x14ac:dyDescent="0.25">
      <c r="A27" s="164"/>
      <c r="B27" s="20" t="s">
        <v>120</v>
      </c>
      <c r="C27" s="18" t="s">
        <v>115</v>
      </c>
      <c r="D27" s="3" t="s">
        <v>177</v>
      </c>
      <c r="E27" s="174"/>
      <c r="F27" s="165"/>
      <c r="G27" s="170"/>
      <c r="H27" s="177"/>
      <c r="I27" s="179"/>
      <c r="J27" s="152"/>
      <c r="K27" s="152" t="str">
        <f t="shared" si="0"/>
        <v/>
      </c>
      <c r="L27" s="117"/>
    </row>
    <row r="28" spans="1:12" s="30" customFormat="1" ht="161.44999999999999" customHeight="1" x14ac:dyDescent="0.25">
      <c r="A28" s="164"/>
      <c r="B28" s="20" t="s">
        <v>65</v>
      </c>
      <c r="C28" s="18" t="s">
        <v>115</v>
      </c>
      <c r="D28" s="3" t="s">
        <v>177</v>
      </c>
      <c r="E28" s="173"/>
      <c r="F28" s="165"/>
      <c r="G28" s="171"/>
      <c r="H28" s="178"/>
      <c r="I28" s="179"/>
      <c r="J28" s="152" t="str">
        <f>IF(COUNTIF(D28,"-")&gt;0,"",IF(D28&gt;=1,"Debe realizarse una revisión de la solicitud de reembolso/presentación de operaciones y proyectos/declaración de operaciones y proyectos para retirar las operaciones/proyectos/gastos vinculados con la materialización de esta bandera.",""))</f>
        <v/>
      </c>
      <c r="K28" s="152"/>
      <c r="L28" s="117"/>
    </row>
    <row r="29" spans="1:12" s="30" customFormat="1" ht="161.44999999999999" customHeight="1" x14ac:dyDescent="0.25">
      <c r="A29" s="163" t="s">
        <v>66</v>
      </c>
      <c r="B29" s="20" t="s">
        <v>67</v>
      </c>
      <c r="C29" s="18" t="s">
        <v>115</v>
      </c>
      <c r="D29" s="3" t="s">
        <v>177</v>
      </c>
      <c r="E29" s="172">
        <v>10</v>
      </c>
      <c r="F29" s="165" t="str">
        <f>IF(C9="No","No aplica",+IF(COUNTIF(D29:D30,"-")&gt;0,"pendiente",SUM(D29:D30)/4))</f>
        <v>pendiente</v>
      </c>
      <c r="G29" s="165" t="str">
        <f>IF(C9="No","No aplica",+IF(COUNTIF(D29:D30,"-")&gt;0,"pendiente",IF(F29&gt;=1,1,F29)))</f>
        <v>pendiente</v>
      </c>
      <c r="H29" s="176" t="str">
        <f>IF(C9="No","No aplica",+IF(COUNTIF(D29:D30,"-")&gt;0,"pendiente",(E29*G29)/100))</f>
        <v>pendiente</v>
      </c>
      <c r="I29" s="179">
        <v>4</v>
      </c>
      <c r="J29" s="152"/>
      <c r="K29" s="152" t="str">
        <f t="shared" si="0"/>
        <v/>
      </c>
      <c r="L29" s="117"/>
    </row>
    <row r="30" spans="1:12" s="30" customFormat="1" ht="161.44999999999999" customHeight="1" x14ac:dyDescent="0.25">
      <c r="A30" s="163"/>
      <c r="B30" s="128" t="s">
        <v>68</v>
      </c>
      <c r="C30" s="18" t="s">
        <v>115</v>
      </c>
      <c r="D30" s="3" t="s">
        <v>177</v>
      </c>
      <c r="E30" s="173"/>
      <c r="F30" s="165"/>
      <c r="G30" s="165"/>
      <c r="H30" s="178"/>
      <c r="I30" s="179"/>
      <c r="J30" s="152"/>
      <c r="K30" s="152" t="str">
        <f t="shared" si="0"/>
        <v/>
      </c>
      <c r="L30" s="117"/>
    </row>
    <row r="31" spans="1:12" s="30" customFormat="1" ht="161.44999999999999" customHeight="1" x14ac:dyDescent="0.25">
      <c r="A31" s="125" t="s">
        <v>21</v>
      </c>
      <c r="B31" s="21" t="s">
        <v>69</v>
      </c>
      <c r="C31" s="18" t="s">
        <v>115</v>
      </c>
      <c r="D31" s="3" t="s">
        <v>177</v>
      </c>
      <c r="E31" s="127">
        <v>10</v>
      </c>
      <c r="F31" s="124" t="str">
        <f>IF(C9="No","No aplica",+IF(COUNTIF(D31:D31,"-")&gt;0,"pendiente",D31/2))</f>
        <v>pendiente</v>
      </c>
      <c r="G31" s="123" t="str">
        <f>IF(C9="No","No aplica",+IF(COUNTIF(D31:D31,"-")&gt;0,"pendiente",IF(F31&gt;=1,1,F31)))</f>
        <v>pendiente</v>
      </c>
      <c r="H31" s="154" t="str">
        <f>IF(C9="No","No aplica",+IF(COUNTIF(D31,"-")&gt;0,"pendiente",(E31*G31)/100))</f>
        <v>pendiente</v>
      </c>
      <c r="I31" s="155">
        <v>4</v>
      </c>
      <c r="J31" s="152" t="str">
        <f>IF(COUNTIF(D31,"-")&gt;0,"",IF(D31&gt;=1,"Debe realizarse una revisión de la solicitud de reembolso/presentación de operaciones y proyectos/declaración de operaciones y proyectos para retirar las operaciones/proyectos/gastos vinculados con la materialización de esta bandera.",""))</f>
        <v/>
      </c>
      <c r="K31" s="152"/>
      <c r="L31" s="117"/>
    </row>
    <row r="32" spans="1:12" s="30" customFormat="1" ht="161.44999999999999" customHeight="1" x14ac:dyDescent="0.25">
      <c r="A32" s="166" t="s">
        <v>51</v>
      </c>
      <c r="B32" s="99" t="s">
        <v>211</v>
      </c>
      <c r="C32" s="18" t="s">
        <v>115</v>
      </c>
      <c r="D32" s="3" t="s">
        <v>177</v>
      </c>
      <c r="E32" s="172">
        <v>10</v>
      </c>
      <c r="F32" s="169" t="str">
        <f>IF(C9="No","No aplica",+IF(COUNTIF(D32:D35,"-")&gt;0,"pendiente",SUM(D32:D35)/8))</f>
        <v>pendiente</v>
      </c>
      <c r="G32" s="169" t="str">
        <f>IF(C9="No","No aplica",+IF(COUNTIF(D32:D35,"-")&gt;0,"pendiente",IF(F32&gt;=1,1,F32)))</f>
        <v>pendiente</v>
      </c>
      <c r="H32" s="176" t="str">
        <f>IF(C9="No","No aplica",+IF(COUNTIF(D32:D35,"-")&gt;0,"pendiente",(E32*G32)/100))</f>
        <v>pendiente</v>
      </c>
      <c r="I32" s="182">
        <v>4</v>
      </c>
      <c r="J32" s="152"/>
      <c r="K32" s="152" t="str">
        <f t="shared" si="0"/>
        <v/>
      </c>
      <c r="L32" s="117"/>
    </row>
    <row r="33" spans="1:12" s="30" customFormat="1" ht="161.44999999999999" customHeight="1" x14ac:dyDescent="0.25">
      <c r="A33" s="167"/>
      <c r="B33" s="20" t="s">
        <v>70</v>
      </c>
      <c r="C33" s="18" t="s">
        <v>115</v>
      </c>
      <c r="D33" s="3" t="s">
        <v>177</v>
      </c>
      <c r="E33" s="174"/>
      <c r="F33" s="170"/>
      <c r="G33" s="170"/>
      <c r="H33" s="177"/>
      <c r="I33" s="183"/>
      <c r="J33" s="152" t="str">
        <f>IF(COUNTIF(D33,"-")&gt;0,"",IF(D33&gt;=1,"Debe realizarse una revisión de la solicitud de reembolso/presentación de operaciones y proyectos/declaración de operaciones y proyectos para retirar las operaciones/proyectos/gastos vinculados con la materialización de esta bandera.",""))</f>
        <v/>
      </c>
      <c r="K33" s="152"/>
      <c r="L33" s="117"/>
    </row>
    <row r="34" spans="1:12" s="30" customFormat="1" ht="161.44999999999999" customHeight="1" x14ac:dyDescent="0.25">
      <c r="A34" s="167"/>
      <c r="B34" s="20" t="s">
        <v>71</v>
      </c>
      <c r="C34" s="18" t="s">
        <v>115</v>
      </c>
      <c r="D34" s="3" t="s">
        <v>177</v>
      </c>
      <c r="E34" s="174"/>
      <c r="F34" s="170"/>
      <c r="G34" s="170"/>
      <c r="H34" s="177"/>
      <c r="I34" s="183"/>
      <c r="J34" s="152" t="str">
        <f>IF(COUNTIF(D34,"-")&gt;0,"",IF(D34&gt;=1,"Debe realizarse una revisión de la solicitud de reembolso/presentación de operaciones y proyectos/declaración de operaciones y proyectos para retirar las operaciones/proyectos/gastos vinculados con la materialización de esta bandera.",""))</f>
        <v/>
      </c>
      <c r="K34" s="152"/>
      <c r="L34" s="117"/>
    </row>
    <row r="35" spans="1:12" s="30" customFormat="1" ht="161.44999999999999" customHeight="1" x14ac:dyDescent="0.25">
      <c r="A35" s="168"/>
      <c r="B35" s="19" t="s">
        <v>72</v>
      </c>
      <c r="C35" s="18" t="s">
        <v>115</v>
      </c>
      <c r="D35" s="3" t="s">
        <v>177</v>
      </c>
      <c r="E35" s="173"/>
      <c r="F35" s="171"/>
      <c r="G35" s="171"/>
      <c r="H35" s="178"/>
      <c r="I35" s="184"/>
      <c r="J35" s="152" t="str">
        <f>IF(COUNTIF(D35,"-")&gt;0,"",IF(D35&gt;=1,"Debe realizarse una revisión de la solicitud de reembolso/presentación de operaciones y proyectos/declaración de operaciones y proyectos para retirar las operaciones/proyectos/gastos vinculados con la materialización de esta bandera.",""))</f>
        <v/>
      </c>
      <c r="K35" s="152"/>
      <c r="L35" s="117"/>
    </row>
    <row r="36" spans="1:12" ht="60" customHeight="1" x14ac:dyDescent="0.25">
      <c r="C36" s="162" t="s">
        <v>217</v>
      </c>
      <c r="D36" s="162"/>
      <c r="E36" s="98">
        <f>SUM(E15:E35)</f>
        <v>100</v>
      </c>
      <c r="G36" s="85"/>
      <c r="H36" s="157" t="str">
        <f>IF(OR(D22=2,D23=2,D26=2),1,IF(COUNTIF(D15:D35,"-")&gt;0,"pendiente",IF(D22&gt;=1,IF(H22+SUM(H15:H21)+SUM(H23:H35)&gt;=1,1,H22+SUM(H15:H21)+SUM(H23:H35)),IF(D23&gt;=1,IF(H23+SUM(H15:H22)+SUM(H24:H35)&gt;=1,1,H23+SUM(H15:H22)+SUM(H24:H35)),IF(D26&gt;=1,IF(H24+SUM(H15:H23)+SUM(H29:H35)&gt;=1,1,H24+SUM(H15:H23)+SUM(H29:H35)),SUM(H15:H35))))))</f>
        <v>pendiente</v>
      </c>
      <c r="L36" s="85"/>
    </row>
    <row r="37" spans="1:12" s="24" customFormat="1" ht="60" customHeight="1" x14ac:dyDescent="0.25">
      <c r="A37" s="11"/>
      <c r="D37" s="10"/>
      <c r="E37" s="98"/>
      <c r="F37" s="10"/>
      <c r="H37" s="180" t="str">
        <f>IF(B3="Beneficiario","",IF(AND(H36&gt;=25%,H36&lt;49.999%),"Deben intensificarse sus verificaciones de gestión/control de calidad en relación con las banderas rojas materializadas",""))</f>
        <v/>
      </c>
      <c r="I37" s="180"/>
      <c r="J37" s="180"/>
      <c r="K37" s="180"/>
      <c r="L37" s="180"/>
    </row>
    <row r="38" spans="1:12" s="25" customFormat="1" ht="60" customHeight="1" x14ac:dyDescent="0.25">
      <c r="A38" s="11"/>
      <c r="B38" s="26"/>
      <c r="C38" s="24"/>
      <c r="D38" s="42"/>
      <c r="E38" s="42"/>
      <c r="F38" s="11"/>
      <c r="G38" s="94"/>
      <c r="H38" s="181" t="str">
        <f>IF(OR(D22=2,D23=2,D26=2),"No se puede continuar con la solicitud de reembolso o con la presentación de operaciones y proyectos hasta que el nivel de riesgo no esté por debajo de 50%",IF(COUNTIF(D15:D35,"-")&gt;0,"",IF(OR(H36&gt;=0.5),"No se puede seguir con la presentación de operaciones y proyectos hasta que su nivel de riesgo no esté por debajo del crítico","")))</f>
        <v/>
      </c>
      <c r="I38" s="181"/>
      <c r="J38" s="181"/>
      <c r="K38" s="181"/>
      <c r="L38" s="181"/>
    </row>
    <row r="39" spans="1:12" s="113" customFormat="1" ht="60" customHeight="1" x14ac:dyDescent="0.25">
      <c r="A39" s="107"/>
      <c r="B39" s="108" t="s">
        <v>177</v>
      </c>
      <c r="C39" s="109"/>
      <c r="D39" s="110"/>
      <c r="E39" s="110"/>
      <c r="F39" s="111"/>
      <c r="G39" s="112"/>
      <c r="H39" s="11"/>
      <c r="I39" s="11"/>
      <c r="J39" s="11"/>
      <c r="K39" s="11"/>
      <c r="L39" s="26"/>
    </row>
    <row r="40" spans="1:12" s="109" customFormat="1" ht="60" customHeight="1" x14ac:dyDescent="0.25">
      <c r="A40" s="107" t="s">
        <v>2</v>
      </c>
      <c r="B40" s="109">
        <v>0</v>
      </c>
      <c r="D40" s="114"/>
      <c r="E40" s="114"/>
      <c r="F40" s="111"/>
      <c r="G40" s="112"/>
      <c r="H40" s="11"/>
      <c r="I40" s="26"/>
      <c r="J40" s="26"/>
      <c r="K40" s="26"/>
      <c r="L40" s="26"/>
    </row>
    <row r="41" spans="1:12" s="109" customFormat="1" ht="60" customHeight="1" x14ac:dyDescent="0.25">
      <c r="A41" s="107" t="s">
        <v>131</v>
      </c>
      <c r="B41" s="109">
        <v>1</v>
      </c>
      <c r="D41" s="114"/>
      <c r="E41" s="114"/>
      <c r="F41" s="111"/>
      <c r="H41" s="11"/>
      <c r="I41" s="26"/>
      <c r="J41" s="26"/>
      <c r="K41" s="26"/>
      <c r="L41" s="26"/>
    </row>
    <row r="42" spans="1:12" s="24" customFormat="1" ht="21" customHeight="1" x14ac:dyDescent="0.25">
      <c r="A42" s="10" t="s">
        <v>3</v>
      </c>
      <c r="B42" s="24">
        <v>2</v>
      </c>
      <c r="D42" s="28"/>
      <c r="E42" s="28"/>
      <c r="F42" s="11"/>
      <c r="H42" s="11"/>
      <c r="I42" s="25"/>
      <c r="J42" s="25"/>
      <c r="K42" s="25"/>
      <c r="L42" s="25"/>
    </row>
    <row r="43" spans="1:12" s="24" customFormat="1" x14ac:dyDescent="0.25">
      <c r="A43" s="10"/>
      <c r="B43" s="26"/>
      <c r="D43" s="28"/>
      <c r="E43" s="28"/>
      <c r="F43" s="11"/>
      <c r="G43" s="11"/>
      <c r="H43" s="25"/>
      <c r="I43" s="25"/>
      <c r="J43" s="25"/>
      <c r="K43" s="25"/>
      <c r="L43" s="25"/>
    </row>
    <row r="44" spans="1:12" s="24" customFormat="1" x14ac:dyDescent="0.25">
      <c r="A44" s="10"/>
      <c r="B44" s="26"/>
      <c r="D44" s="28"/>
      <c r="E44" s="28"/>
      <c r="F44" s="11"/>
      <c r="G44" s="11"/>
      <c r="H44" s="25"/>
      <c r="I44" s="25"/>
      <c r="J44" s="25"/>
      <c r="K44" s="25"/>
      <c r="L44" s="25"/>
    </row>
    <row r="45" spans="1:12" s="25" customFormat="1" x14ac:dyDescent="0.25">
      <c r="A45" s="10"/>
      <c r="B45" s="26"/>
      <c r="C45" s="24"/>
      <c r="D45" s="28"/>
      <c r="E45" s="28"/>
      <c r="F45" s="11"/>
      <c r="G45" s="11"/>
      <c r="H45" s="24"/>
      <c r="I45" s="24"/>
      <c r="J45" s="24"/>
      <c r="K45" s="24"/>
      <c r="L45" s="24"/>
    </row>
    <row r="46" spans="1:12" s="25" customFormat="1" x14ac:dyDescent="0.25">
      <c r="A46" s="10"/>
      <c r="B46" s="24"/>
      <c r="C46" s="24"/>
      <c r="D46" s="28"/>
      <c r="E46" s="28"/>
      <c r="F46" s="11"/>
      <c r="G46" s="11"/>
      <c r="H46" s="11"/>
      <c r="I46" s="24"/>
      <c r="J46" s="24"/>
      <c r="K46" s="24"/>
      <c r="L46" s="24"/>
    </row>
    <row r="47" spans="1:12" s="25" customFormat="1" x14ac:dyDescent="0.25">
      <c r="A47" s="10"/>
      <c r="B47" s="24"/>
      <c r="C47" s="24"/>
      <c r="D47" s="28"/>
      <c r="E47" s="28"/>
      <c r="F47" s="11"/>
      <c r="G47" s="11"/>
      <c r="H47" s="11"/>
      <c r="I47" s="15"/>
      <c r="J47" s="15"/>
      <c r="K47" s="15"/>
      <c r="L47" s="15"/>
    </row>
    <row r="48" spans="1:12" s="24" customFormat="1" x14ac:dyDescent="0.25">
      <c r="A48" s="10"/>
      <c r="D48" s="28"/>
      <c r="E48" s="28"/>
      <c r="F48" s="11"/>
      <c r="G48" s="11"/>
      <c r="H48" s="11"/>
      <c r="I48" s="15"/>
      <c r="J48" s="15"/>
      <c r="K48" s="15"/>
      <c r="L48" s="15"/>
    </row>
    <row r="49" spans="1:12" s="24" customFormat="1" x14ac:dyDescent="0.25">
      <c r="A49" s="10"/>
      <c r="D49" s="28"/>
      <c r="E49" s="28"/>
      <c r="F49" s="11"/>
      <c r="G49" s="11"/>
      <c r="H49" s="11"/>
      <c r="I49" s="15"/>
      <c r="J49" s="15"/>
      <c r="K49" s="15"/>
      <c r="L49" s="15"/>
    </row>
    <row r="50" spans="1:12" x14ac:dyDescent="0.25">
      <c r="A50" s="10"/>
      <c r="B50" s="24"/>
      <c r="C50" s="24"/>
      <c r="D50" s="86"/>
      <c r="E50" s="86"/>
      <c r="F50" s="11"/>
      <c r="G50" s="11"/>
      <c r="H50" s="11"/>
    </row>
    <row r="51" spans="1:12" x14ac:dyDescent="0.25">
      <c r="A51" s="10"/>
      <c r="B51" s="24"/>
      <c r="C51" s="24"/>
      <c r="D51" s="86"/>
      <c r="E51" s="86"/>
      <c r="F51" s="11"/>
      <c r="G51" s="11"/>
      <c r="H51" s="11"/>
    </row>
    <row r="52" spans="1:12" x14ac:dyDescent="0.25">
      <c r="A52" s="10" t="s">
        <v>177</v>
      </c>
      <c r="B52" s="24"/>
      <c r="C52" s="24"/>
      <c r="D52" s="86"/>
      <c r="E52" s="86"/>
      <c r="F52" s="11"/>
      <c r="G52" s="11"/>
      <c r="H52" s="11"/>
    </row>
    <row r="53" spans="1:12" x14ac:dyDescent="0.25">
      <c r="A53" s="10" t="s">
        <v>188</v>
      </c>
      <c r="B53" s="24"/>
      <c r="C53" s="24"/>
      <c r="D53" s="86"/>
      <c r="E53" s="86"/>
      <c r="F53" s="11"/>
      <c r="G53" s="11"/>
      <c r="H53" s="11"/>
    </row>
    <row r="54" spans="1:12" x14ac:dyDescent="0.25">
      <c r="A54" s="10" t="s">
        <v>189</v>
      </c>
      <c r="B54" s="24"/>
      <c r="C54" s="24"/>
      <c r="D54" s="86"/>
      <c r="E54" s="86"/>
      <c r="F54" s="11"/>
      <c r="G54" s="11"/>
      <c r="H54" s="11"/>
    </row>
    <row r="55" spans="1:12" x14ac:dyDescent="0.25">
      <c r="A55" s="10"/>
      <c r="B55" s="24"/>
      <c r="C55" s="24"/>
      <c r="D55" s="86"/>
      <c r="E55" s="86"/>
      <c r="F55" s="11"/>
      <c r="G55" s="11"/>
      <c r="H55" s="11"/>
    </row>
    <row r="56" spans="1:12" x14ac:dyDescent="0.25">
      <c r="A56" s="10"/>
      <c r="B56" s="24"/>
      <c r="C56" s="24"/>
      <c r="D56" s="11"/>
      <c r="E56" s="11"/>
      <c r="F56" s="11"/>
      <c r="G56" s="11"/>
      <c r="H56" s="11"/>
    </row>
    <row r="57" spans="1:12" x14ac:dyDescent="0.25">
      <c r="A57" s="10"/>
      <c r="B57" s="24"/>
      <c r="C57" s="24"/>
      <c r="D57" s="11"/>
      <c r="E57" s="11"/>
      <c r="F57" s="11"/>
      <c r="G57" s="11"/>
      <c r="H57" s="11"/>
    </row>
    <row r="58" spans="1:12" x14ac:dyDescent="0.25">
      <c r="A58" s="10"/>
      <c r="B58" s="24"/>
      <c r="C58" s="24"/>
      <c r="D58" s="11"/>
      <c r="E58" s="11"/>
      <c r="F58" s="11"/>
      <c r="G58" s="11"/>
      <c r="H58" s="11"/>
    </row>
    <row r="59" spans="1:12" x14ac:dyDescent="0.25">
      <c r="A59" s="11"/>
      <c r="B59" s="24"/>
      <c r="C59" s="24"/>
      <c r="D59" s="11"/>
      <c r="E59" s="11"/>
      <c r="F59" s="11"/>
      <c r="G59" s="11"/>
      <c r="H59" s="11"/>
    </row>
    <row r="60" spans="1:12" x14ac:dyDescent="0.25">
      <c r="A60" s="11"/>
      <c r="B60" s="25"/>
      <c r="C60" s="25"/>
      <c r="D60" s="11"/>
      <c r="E60" s="11"/>
      <c r="F60" s="11"/>
      <c r="G60" s="11"/>
      <c r="H60" s="11"/>
    </row>
    <row r="61" spans="1:12" x14ac:dyDescent="0.25">
      <c r="A61" s="11"/>
      <c r="B61" s="25"/>
      <c r="C61" s="25"/>
      <c r="D61" s="11"/>
      <c r="E61" s="11"/>
      <c r="F61" s="11"/>
      <c r="G61" s="11"/>
      <c r="H61" s="11"/>
    </row>
    <row r="62" spans="1:12" x14ac:dyDescent="0.25">
      <c r="A62" s="11"/>
      <c r="B62" s="25"/>
      <c r="C62" s="25"/>
      <c r="D62" s="11"/>
      <c r="E62" s="11"/>
      <c r="F62" s="11"/>
      <c r="G62" s="11"/>
      <c r="H62" s="11"/>
    </row>
    <row r="63" spans="1:12" x14ac:dyDescent="0.25">
      <c r="A63" s="11"/>
      <c r="B63" s="25"/>
      <c r="C63" s="25"/>
      <c r="D63" s="11"/>
      <c r="E63" s="11"/>
      <c r="F63" s="11"/>
      <c r="G63" s="11"/>
      <c r="H63" s="11"/>
    </row>
    <row r="64" spans="1:12" x14ac:dyDescent="0.25">
      <c r="A64" s="11"/>
      <c r="B64" s="25"/>
      <c r="C64" s="25"/>
      <c r="D64" s="11"/>
      <c r="E64" s="11"/>
      <c r="F64" s="11"/>
      <c r="G64" s="11"/>
    </row>
    <row r="65" spans="1:7" x14ac:dyDescent="0.25">
      <c r="A65" s="11"/>
      <c r="B65" s="25"/>
      <c r="C65" s="25"/>
      <c r="D65" s="11"/>
      <c r="E65" s="11"/>
      <c r="F65" s="11"/>
      <c r="G65" s="11"/>
    </row>
    <row r="66" spans="1:7" x14ac:dyDescent="0.25">
      <c r="A66" s="11"/>
      <c r="B66" s="25"/>
      <c r="C66" s="25"/>
      <c r="D66" s="11"/>
      <c r="E66" s="11"/>
      <c r="F66" s="11"/>
      <c r="G66" s="11"/>
    </row>
    <row r="67" spans="1:7" x14ac:dyDescent="0.25">
      <c r="A67" s="11"/>
    </row>
    <row r="68" spans="1:7" x14ac:dyDescent="0.25">
      <c r="A68" s="11"/>
    </row>
    <row r="69" spans="1:7" x14ac:dyDescent="0.25">
      <c r="A69" s="11"/>
    </row>
    <row r="70" spans="1:7" x14ac:dyDescent="0.25">
      <c r="A70" s="11"/>
    </row>
    <row r="71" spans="1:7" x14ac:dyDescent="0.25">
      <c r="A71" s="11"/>
    </row>
    <row r="72" spans="1:7" x14ac:dyDescent="0.25">
      <c r="A72" s="11"/>
    </row>
    <row r="73" spans="1:7" x14ac:dyDescent="0.25">
      <c r="A73" s="11"/>
    </row>
    <row r="74" spans="1:7" x14ac:dyDescent="0.25">
      <c r="A74" s="11"/>
    </row>
    <row r="75" spans="1:7" x14ac:dyDescent="0.25">
      <c r="A75" s="11"/>
    </row>
    <row r="76" spans="1:7" x14ac:dyDescent="0.25">
      <c r="A76" s="11"/>
    </row>
    <row r="77" spans="1:7" x14ac:dyDescent="0.25">
      <c r="A77" s="11"/>
    </row>
    <row r="78" spans="1:7" x14ac:dyDescent="0.25">
      <c r="A78" s="11"/>
    </row>
    <row r="79" spans="1:7" x14ac:dyDescent="0.25">
      <c r="A79" s="11"/>
    </row>
    <row r="80" spans="1:7"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sheetData>
  <sheetProtection password="C630" sheet="1"/>
  <mergeCells count="30">
    <mergeCell ref="H37:L37"/>
    <mergeCell ref="H38:L38"/>
    <mergeCell ref="H24:H28"/>
    <mergeCell ref="H29:H30"/>
    <mergeCell ref="H32:H35"/>
    <mergeCell ref="I32:I35"/>
    <mergeCell ref="H15:H19"/>
    <mergeCell ref="I15:I19"/>
    <mergeCell ref="I24:I28"/>
    <mergeCell ref="I29:I30"/>
    <mergeCell ref="G32:G35"/>
    <mergeCell ref="E15:E19"/>
    <mergeCell ref="E24:E28"/>
    <mergeCell ref="G29:G30"/>
    <mergeCell ref="F15:F19"/>
    <mergeCell ref="F32:F35"/>
    <mergeCell ref="G24:G28"/>
    <mergeCell ref="G15:G19"/>
    <mergeCell ref="E29:E30"/>
    <mergeCell ref="E32:E35"/>
    <mergeCell ref="A7:B7"/>
    <mergeCell ref="A11:B11"/>
    <mergeCell ref="A12:B12"/>
    <mergeCell ref="F24:F28"/>
    <mergeCell ref="C36:D36"/>
    <mergeCell ref="A15:A19"/>
    <mergeCell ref="A24:A28"/>
    <mergeCell ref="F29:F30"/>
    <mergeCell ref="A32:A35"/>
    <mergeCell ref="A29:A30"/>
  </mergeCells>
  <conditionalFormatting sqref="C15:C30 C33:C35">
    <cfRule type="cellIs" dxfId="784" priority="163" operator="lessThanOrEqual">
      <formula>0</formula>
    </cfRule>
    <cfRule type="cellIs" dxfId="783" priority="164" operator="between">
      <formula>8</formula>
      <formula>16</formula>
    </cfRule>
    <cfRule type="cellIs" dxfId="782" priority="165" operator="between">
      <formula>6</formula>
      <formula>8</formula>
    </cfRule>
    <cfRule type="cellIs" dxfId="740" priority="166" operator="between">
      <formula>3</formula>
      <formula>6</formula>
    </cfRule>
    <cfRule type="cellIs" dxfId="739" priority="167" operator="between">
      <formula>0</formula>
      <formula>3</formula>
    </cfRule>
  </conditionalFormatting>
  <conditionalFormatting sqref="I15:I32">
    <cfRule type="cellIs" dxfId="781" priority="161" stopIfTrue="1" operator="equal">
      <formula>4</formula>
    </cfRule>
  </conditionalFormatting>
  <conditionalFormatting sqref="C9">
    <cfRule type="cellIs" dxfId="780" priority="160" stopIfTrue="1" operator="equal">
      <formula>"-"</formula>
    </cfRule>
  </conditionalFormatting>
  <conditionalFormatting sqref="C31">
    <cfRule type="cellIs" dxfId="779" priority="145" operator="lessThanOrEqual">
      <formula>0</formula>
    </cfRule>
    <cfRule type="cellIs" dxfId="778" priority="146" operator="between">
      <formula>8</formula>
      <formula>16</formula>
    </cfRule>
    <cfRule type="cellIs" dxfId="777" priority="147" operator="between">
      <formula>6</formula>
      <formula>8</formula>
    </cfRule>
    <cfRule type="cellIs" dxfId="738" priority="148" operator="between">
      <formula>3</formula>
      <formula>6</formula>
    </cfRule>
    <cfRule type="cellIs" dxfId="737" priority="149" operator="between">
      <formula>0</formula>
      <formula>3</formula>
    </cfRule>
  </conditionalFormatting>
  <conditionalFormatting sqref="C32">
    <cfRule type="cellIs" dxfId="776" priority="140" operator="lessThanOrEqual">
      <formula>0</formula>
    </cfRule>
    <cfRule type="cellIs" dxfId="775" priority="141" operator="between">
      <formula>8</formula>
      <formula>16</formula>
    </cfRule>
    <cfRule type="cellIs" dxfId="774" priority="142" operator="between">
      <formula>6</formula>
      <formula>8</formula>
    </cfRule>
    <cfRule type="cellIs" dxfId="736" priority="143" operator="between">
      <formula>3</formula>
      <formula>6</formula>
    </cfRule>
    <cfRule type="cellIs" dxfId="735" priority="144" operator="between">
      <formula>0</formula>
      <formula>3</formula>
    </cfRule>
  </conditionalFormatting>
  <conditionalFormatting sqref="F15:G35">
    <cfRule type="cellIs" dxfId="773" priority="136" stopIfTrue="1" operator="between">
      <formula>0.5</formula>
      <formula>1</formula>
    </cfRule>
    <cfRule type="cellIs" dxfId="772" priority="137" stopIfTrue="1" operator="between">
      <formula>0.25</formula>
      <formula>0.49999</formula>
    </cfRule>
    <cfRule type="cellIs" dxfId="771" priority="138" stopIfTrue="1" operator="between">
      <formula>0.1</formula>
      <formula>0.249999</formula>
    </cfRule>
    <cfRule type="cellIs" dxfId="734" priority="139" stopIfTrue="1" operator="between">
      <formula>0</formula>
      <formula>0.099999</formula>
    </cfRule>
  </conditionalFormatting>
  <conditionalFormatting sqref="H36">
    <cfRule type="cellIs" dxfId="770" priority="96" stopIfTrue="1" operator="equal">
      <formula>"pendiente"</formula>
    </cfRule>
    <cfRule type="cellIs" dxfId="769" priority="97" stopIfTrue="1" operator="between">
      <formula>0.5</formula>
      <formula>1</formula>
    </cfRule>
    <cfRule type="cellIs" dxfId="768" priority="98" stopIfTrue="1" operator="between">
      <formula>0.25</formula>
      <formula>0.49999</formula>
    </cfRule>
    <cfRule type="cellIs" dxfId="733" priority="99" stopIfTrue="1" operator="between">
      <formula>0.1</formula>
      <formula>0.249999</formula>
    </cfRule>
    <cfRule type="cellIs" dxfId="732" priority="100" stopIfTrue="1" operator="between">
      <formula>0</formula>
      <formula>0.09999</formula>
    </cfRule>
  </conditionalFormatting>
  <conditionalFormatting sqref="H15">
    <cfRule type="expression" dxfId="767" priority="41" stopIfTrue="1">
      <formula>$G15="pendiente"</formula>
    </cfRule>
    <cfRule type="expression" dxfId="766" priority="42" stopIfTrue="1">
      <formula>AND($G15&gt;=0,$G15&lt;=0.0999)</formula>
    </cfRule>
    <cfRule type="expression" dxfId="765" priority="43" stopIfTrue="1">
      <formula>AND($G15&gt;=0.1,$G15&lt;=0.249999)</formula>
    </cfRule>
    <cfRule type="expression" dxfId="731" priority="44" stopIfTrue="1">
      <formula>AND($G15&gt;=0.25,$G15&lt;=0.4999)</formula>
    </cfRule>
    <cfRule type="expression" dxfId="730" priority="45" stopIfTrue="1">
      <formula>$G15&gt;=0.5</formula>
    </cfRule>
  </conditionalFormatting>
  <conditionalFormatting sqref="H20">
    <cfRule type="expression" dxfId="764" priority="36" stopIfTrue="1">
      <formula>$G20="pendiente"</formula>
    </cfRule>
    <cfRule type="expression" dxfId="763" priority="37" stopIfTrue="1">
      <formula>AND($G20&gt;=0,$G20&lt;=0.0999)</formula>
    </cfRule>
    <cfRule type="expression" dxfId="762" priority="38" stopIfTrue="1">
      <formula>AND($G20&gt;=0.1,$G20&lt;=0.249999)</formula>
    </cfRule>
    <cfRule type="expression" dxfId="729" priority="39" stopIfTrue="1">
      <formula>AND($G20&gt;=0.25,$G20&lt;=0.4999)</formula>
    </cfRule>
    <cfRule type="expression" dxfId="728" priority="40" stopIfTrue="1">
      <formula>$G20&gt;=0.5</formula>
    </cfRule>
  </conditionalFormatting>
  <conditionalFormatting sqref="H21">
    <cfRule type="expression" dxfId="761" priority="31" stopIfTrue="1">
      <formula>$G21="pendiente"</formula>
    </cfRule>
    <cfRule type="expression" dxfId="760" priority="32" stopIfTrue="1">
      <formula>AND($G21&gt;=0,$G21&lt;=0.0999)</formula>
    </cfRule>
    <cfRule type="expression" dxfId="759" priority="33" stopIfTrue="1">
      <formula>AND($G21&gt;=0.1,$G21&lt;=0.249999)</formula>
    </cfRule>
    <cfRule type="expression" dxfId="727" priority="34" stopIfTrue="1">
      <formula>AND($G21&gt;=0.25,$G21&lt;=0.4999)</formula>
    </cfRule>
    <cfRule type="expression" dxfId="726" priority="35" stopIfTrue="1">
      <formula>$G21&gt;=0.5</formula>
    </cfRule>
  </conditionalFormatting>
  <conditionalFormatting sqref="H22">
    <cfRule type="expression" dxfId="758" priority="26" stopIfTrue="1">
      <formula>$G22="pendiente"</formula>
    </cfRule>
    <cfRule type="expression" dxfId="757" priority="27" stopIfTrue="1">
      <formula>AND($G22&gt;=0,$G22&lt;=0.0999)</formula>
    </cfRule>
    <cfRule type="expression" dxfId="756" priority="28" stopIfTrue="1">
      <formula>AND($G22&gt;=0.1,$G22&lt;=0.249999)</formula>
    </cfRule>
    <cfRule type="expression" dxfId="725" priority="29" stopIfTrue="1">
      <formula>AND($G22&gt;=0.25,$G22&lt;=0.4999)</formula>
    </cfRule>
    <cfRule type="expression" dxfId="724" priority="30" stopIfTrue="1">
      <formula>$G22&gt;=0.5</formula>
    </cfRule>
  </conditionalFormatting>
  <conditionalFormatting sqref="H23">
    <cfRule type="expression" dxfId="755" priority="21" stopIfTrue="1">
      <formula>$G23="pendiente"</formula>
    </cfRule>
    <cfRule type="expression" dxfId="754" priority="22" stopIfTrue="1">
      <formula>AND($G23&gt;=0,$G23&lt;=0.0999)</formula>
    </cfRule>
    <cfRule type="expression" dxfId="753" priority="23" stopIfTrue="1">
      <formula>AND($G23&gt;=0.1,$G23&lt;=0.249999)</formula>
    </cfRule>
    <cfRule type="expression" dxfId="723" priority="24" stopIfTrue="1">
      <formula>AND($G23&gt;=0.25,$G23&lt;=0.4999)</formula>
    </cfRule>
    <cfRule type="expression" dxfId="722" priority="25" stopIfTrue="1">
      <formula>$G23&gt;=0.5</formula>
    </cfRule>
  </conditionalFormatting>
  <conditionalFormatting sqref="H24">
    <cfRule type="expression" dxfId="752" priority="16" stopIfTrue="1">
      <formula>$G24="pendiente"</formula>
    </cfRule>
    <cfRule type="expression" dxfId="751" priority="17" stopIfTrue="1">
      <formula>AND($G24&gt;=0,$G24&lt;=0.0999)</formula>
    </cfRule>
    <cfRule type="expression" dxfId="750" priority="18" stopIfTrue="1">
      <formula>AND($G24&gt;=0.1,$G24&lt;=0.249999)</formula>
    </cfRule>
    <cfRule type="expression" dxfId="721" priority="19" stopIfTrue="1">
      <formula>AND($G24&gt;=0.25,$G24&lt;=0.4999)</formula>
    </cfRule>
    <cfRule type="expression" dxfId="720" priority="20" stopIfTrue="1">
      <formula>$G24&gt;=0.5</formula>
    </cfRule>
  </conditionalFormatting>
  <conditionalFormatting sqref="H29">
    <cfRule type="expression" dxfId="749" priority="11" stopIfTrue="1">
      <formula>$G29="pendiente"</formula>
    </cfRule>
    <cfRule type="expression" dxfId="748" priority="12" stopIfTrue="1">
      <formula>AND($G29&gt;=0,$G29&lt;=0.0999)</formula>
    </cfRule>
    <cfRule type="expression" dxfId="747" priority="13" stopIfTrue="1">
      <formula>AND($G29&gt;=0.1,$G29&lt;=0.249999)</formula>
    </cfRule>
    <cfRule type="expression" dxfId="719" priority="14" stopIfTrue="1">
      <formula>AND($G29&gt;=0.25,$G29&lt;=0.4999)</formula>
    </cfRule>
    <cfRule type="expression" dxfId="718" priority="15" stopIfTrue="1">
      <formula>$G29&gt;=0.5</formula>
    </cfRule>
  </conditionalFormatting>
  <conditionalFormatting sqref="H31">
    <cfRule type="expression" dxfId="746" priority="6" stopIfTrue="1">
      <formula>$G31="pendiente"</formula>
    </cfRule>
    <cfRule type="expression" dxfId="745" priority="7" stopIfTrue="1">
      <formula>AND($G31&gt;=0,$G31&lt;=0.0999)</formula>
    </cfRule>
    <cfRule type="expression" dxfId="744" priority="8" stopIfTrue="1">
      <formula>AND($G31&gt;=0.1,$G31&lt;=0.249999)</formula>
    </cfRule>
    <cfRule type="expression" dxfId="717" priority="9" stopIfTrue="1">
      <formula>AND($G31&gt;=0.25,$G31&lt;=0.4999)</formula>
    </cfRule>
    <cfRule type="expression" dxfId="716" priority="10" stopIfTrue="1">
      <formula>$G31&gt;=0.5</formula>
    </cfRule>
  </conditionalFormatting>
  <conditionalFormatting sqref="H32">
    <cfRule type="expression" dxfId="743" priority="1" stopIfTrue="1">
      <formula>$G32="pendiente"</formula>
    </cfRule>
    <cfRule type="expression" dxfId="742" priority="2" stopIfTrue="1">
      <formula>AND($G32&gt;=0,$G32&lt;=0.0999)</formula>
    </cfRule>
    <cfRule type="expression" dxfId="741" priority="3" stopIfTrue="1">
      <formula>AND($G32&gt;=0.1,$G32&lt;=0.249999)</formula>
    </cfRule>
    <cfRule type="expression" dxfId="715" priority="4" stopIfTrue="1">
      <formula>AND($G32&gt;=0.25,$G32&lt;=0.4999)</formula>
    </cfRule>
    <cfRule type="expression" dxfId="714" priority="5" stopIfTrue="1">
      <formula>$G32&gt;=0.5</formula>
    </cfRule>
  </conditionalFormatting>
  <dataValidations count="3">
    <dataValidation type="list" allowBlank="1" showInputMessage="1" showErrorMessage="1" sqref="B3" xr:uid="{E5CC437D-6ABB-4E89-A6B4-5AFBB45F631D}">
      <formula1>$A$40:$A$42</formula1>
    </dataValidation>
    <dataValidation type="list" allowBlank="1" showInputMessage="1" showErrorMessage="1" sqref="C9" xr:uid="{625DBCE5-8FB1-43FE-9568-BF85B044119F}">
      <formula1>$A$52:$A$54</formula1>
    </dataValidation>
    <dataValidation type="list" allowBlank="1" showInputMessage="1" showErrorMessage="1" sqref="D15:D35" xr:uid="{0DF7C757-F879-4FBC-B994-AF2900F862DC}">
      <formula1>$B$39:$B$42</formula1>
    </dataValidation>
  </dataValidations>
  <pageMargins left="0.27559055118110237" right="7.874015748031496E-2" top="7.874015748031496E-2" bottom="7.874015748031496E-2" header="0" footer="0"/>
  <pageSetup paperSize="8"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AAA3-A33F-4B30-B338-7C821D52B82C}">
  <sheetPr codeName="Sheet2">
    <tabColor theme="9" tint="-0.249977111117893"/>
  </sheetPr>
  <dimension ref="A1:CH77"/>
  <sheetViews>
    <sheetView showGridLines="0" zoomScale="60" zoomScaleNormal="60" workbookViewId="0">
      <selection activeCell="C3" sqref="C3"/>
    </sheetView>
  </sheetViews>
  <sheetFormatPr baseColWidth="10" defaultColWidth="11.5703125" defaultRowHeight="15" x14ac:dyDescent="0.25"/>
  <cols>
    <col min="1" max="1" width="53.7109375" style="33" bestFit="1" customWidth="1"/>
    <col min="2" max="2" width="160.7109375" style="36" customWidth="1"/>
    <col min="3" max="3" width="50.85546875" style="36" customWidth="1"/>
    <col min="4" max="4" width="19" style="33" customWidth="1"/>
    <col min="5" max="5" width="19" style="33" hidden="1" customWidth="1"/>
    <col min="6" max="7" width="20.28515625" style="36" hidden="1" customWidth="1"/>
    <col min="8" max="8" width="20.28515625" style="36" customWidth="1"/>
    <col min="9" max="9" width="17.5703125" style="37" hidden="1" customWidth="1"/>
    <col min="10" max="10" width="41.28515625" style="37" customWidth="1"/>
    <col min="11" max="11" width="50.85546875" style="15" customWidth="1"/>
    <col min="12" max="12" width="71" style="37" customWidth="1"/>
    <col min="13" max="39" width="8.85546875" style="37" customWidth="1"/>
    <col min="40" max="16384" width="11.5703125" style="59"/>
  </cols>
  <sheetData>
    <row r="1" spans="1:26" ht="18.75" x14ac:dyDescent="0.25">
      <c r="A1" s="5" t="s">
        <v>159</v>
      </c>
      <c r="B1" s="12"/>
      <c r="K1" s="13"/>
    </row>
    <row r="2" spans="1:26" ht="18.75" x14ac:dyDescent="0.25">
      <c r="A2" s="5"/>
      <c r="B2" s="12"/>
      <c r="K2" s="13"/>
    </row>
    <row r="3" spans="1:26" ht="18.75" x14ac:dyDescent="0.25">
      <c r="A3" s="6" t="s">
        <v>133</v>
      </c>
      <c r="B3" s="1"/>
    </row>
    <row r="4" spans="1:26" s="37" customFormat="1" ht="18.75" x14ac:dyDescent="0.25">
      <c r="A4" s="6" t="s">
        <v>134</v>
      </c>
      <c r="B4" s="2"/>
      <c r="C4" s="43"/>
      <c r="D4" s="31"/>
      <c r="E4" s="31"/>
      <c r="F4" s="87" t="s">
        <v>186</v>
      </c>
      <c r="G4" s="87"/>
      <c r="H4" s="87"/>
      <c r="K4" s="15"/>
    </row>
    <row r="5" spans="1:26" s="37" customFormat="1" ht="18.75" x14ac:dyDescent="0.25">
      <c r="A5" s="6" t="s">
        <v>249</v>
      </c>
      <c r="B5" s="2"/>
      <c r="C5" s="43"/>
      <c r="D5" s="31"/>
      <c r="E5" s="31"/>
      <c r="F5" s="87"/>
      <c r="G5" s="87"/>
      <c r="H5" s="87"/>
      <c r="K5" s="15"/>
    </row>
    <row r="6" spans="1:26" s="37" customFormat="1" x14ac:dyDescent="0.25">
      <c r="A6" s="31"/>
      <c r="B6" s="43"/>
      <c r="C6" s="43"/>
      <c r="D6" s="31"/>
      <c r="E6" s="31"/>
      <c r="F6" s="87" t="s">
        <v>191</v>
      </c>
      <c r="G6" s="87"/>
      <c r="H6" s="87"/>
      <c r="K6" s="16"/>
    </row>
    <row r="7" spans="1:26" s="37" customFormat="1" ht="18.75" x14ac:dyDescent="0.3">
      <c r="A7" s="175" t="s">
        <v>182</v>
      </c>
      <c r="B7" s="175"/>
      <c r="C7" s="59"/>
      <c r="D7" s="31"/>
      <c r="E7" s="31"/>
      <c r="F7" s="80"/>
      <c r="G7" s="80"/>
      <c r="H7" s="80"/>
      <c r="I7" s="43"/>
      <c r="J7" s="43"/>
      <c r="K7" s="16"/>
      <c r="L7" s="43"/>
      <c r="M7" s="43"/>
      <c r="N7" s="43"/>
      <c r="O7" s="43"/>
      <c r="P7" s="43"/>
      <c r="Q7" s="43"/>
      <c r="R7" s="43"/>
      <c r="S7" s="43"/>
      <c r="T7" s="43"/>
      <c r="U7" s="43"/>
      <c r="V7" s="43"/>
      <c r="W7" s="43"/>
      <c r="X7" s="43"/>
      <c r="Y7" s="43"/>
      <c r="Z7" s="43"/>
    </row>
    <row r="8" spans="1:26" s="37" customFormat="1" x14ac:dyDescent="0.25">
      <c r="A8" s="59"/>
      <c r="B8" s="59"/>
      <c r="C8" s="81" t="s">
        <v>183</v>
      </c>
      <c r="D8" s="31"/>
      <c r="E8" s="31"/>
      <c r="F8" s="43"/>
      <c r="G8" s="43"/>
      <c r="H8" s="43"/>
      <c r="I8" s="43"/>
      <c r="J8" s="43"/>
      <c r="K8" s="16"/>
      <c r="L8" s="43"/>
      <c r="M8" s="43"/>
      <c r="N8" s="43"/>
      <c r="O8" s="43"/>
      <c r="P8" s="43"/>
      <c r="Q8" s="43"/>
      <c r="R8" s="43"/>
      <c r="S8" s="43"/>
      <c r="T8" s="43"/>
      <c r="U8" s="43"/>
      <c r="V8" s="43"/>
      <c r="W8" s="43"/>
      <c r="X8" s="43"/>
      <c r="Y8" s="43"/>
      <c r="Z8" s="43"/>
    </row>
    <row r="9" spans="1:26" s="37" customFormat="1" ht="27.6" customHeight="1" x14ac:dyDescent="0.25">
      <c r="A9" s="82" t="s">
        <v>183</v>
      </c>
      <c r="B9" s="83" t="s">
        <v>190</v>
      </c>
      <c r="C9" s="84" t="s">
        <v>177</v>
      </c>
      <c r="D9" s="31"/>
      <c r="E9" s="31"/>
      <c r="F9" s="43"/>
      <c r="G9" s="43"/>
      <c r="H9" s="43"/>
      <c r="I9" s="43"/>
      <c r="J9" s="43"/>
      <c r="K9" s="16"/>
      <c r="L9" s="43"/>
      <c r="M9" s="43"/>
      <c r="N9" s="43"/>
      <c r="O9" s="43"/>
      <c r="P9" s="43"/>
      <c r="Q9" s="43"/>
      <c r="R9" s="43"/>
      <c r="S9" s="43"/>
      <c r="T9" s="43"/>
      <c r="U9" s="43"/>
      <c r="V9" s="43"/>
      <c r="W9" s="43"/>
      <c r="X9" s="43"/>
      <c r="Y9" s="43"/>
      <c r="Z9" s="43"/>
    </row>
    <row r="10" spans="1:26" s="37" customFormat="1" x14ac:dyDescent="0.25">
      <c r="A10" s="31"/>
      <c r="B10" s="43"/>
      <c r="C10" s="43"/>
      <c r="D10" s="31"/>
      <c r="E10" s="31"/>
      <c r="F10" s="43"/>
      <c r="G10" s="43"/>
      <c r="H10" s="43"/>
      <c r="I10" s="43"/>
      <c r="J10" s="43"/>
      <c r="K10" s="16"/>
      <c r="L10" s="43"/>
      <c r="M10" s="43"/>
      <c r="N10" s="43"/>
      <c r="O10" s="43"/>
      <c r="P10" s="43"/>
      <c r="Q10" s="43"/>
      <c r="R10" s="43"/>
      <c r="S10" s="43"/>
      <c r="T10" s="43"/>
      <c r="U10" s="43"/>
      <c r="V10" s="43"/>
      <c r="W10" s="43"/>
      <c r="X10" s="43"/>
      <c r="Y10" s="43"/>
      <c r="Z10" s="43"/>
    </row>
    <row r="11" spans="1:26" s="37" customFormat="1" ht="18.75" x14ac:dyDescent="0.3">
      <c r="A11" s="175" t="s">
        <v>185</v>
      </c>
      <c r="B11" s="175"/>
      <c r="C11" s="43"/>
      <c r="D11" s="31"/>
      <c r="E11" s="31"/>
      <c r="F11" s="43"/>
      <c r="G11" s="43"/>
      <c r="H11" s="43"/>
      <c r="I11" s="43"/>
      <c r="J11" s="43"/>
      <c r="K11" s="16"/>
      <c r="L11" s="43"/>
      <c r="M11" s="43"/>
      <c r="N11" s="43"/>
      <c r="O11" s="43"/>
      <c r="P11" s="43"/>
      <c r="Q11" s="43"/>
      <c r="R11" s="43"/>
      <c r="S11" s="43"/>
      <c r="T11" s="43"/>
      <c r="U11" s="43"/>
      <c r="V11" s="43"/>
      <c r="W11" s="43"/>
      <c r="X11" s="43"/>
      <c r="Y11" s="43"/>
      <c r="Z11" s="43"/>
    </row>
    <row r="12" spans="1:26" s="37" customFormat="1" ht="18.75" x14ac:dyDescent="0.3">
      <c r="A12" s="175" t="str">
        <f>IF(C9="No",F6,IF(C9="Sí",F4,""))</f>
        <v/>
      </c>
      <c r="B12" s="175"/>
      <c r="C12" s="43"/>
      <c r="D12" s="31"/>
      <c r="E12" s="31"/>
      <c r="F12" s="43"/>
      <c r="G12" s="43"/>
      <c r="H12" s="43"/>
      <c r="K12" s="16"/>
    </row>
    <row r="13" spans="1:26" s="37" customFormat="1" x14ac:dyDescent="0.25">
      <c r="A13" s="31"/>
      <c r="B13" s="43"/>
      <c r="C13" s="43"/>
      <c r="D13" s="31"/>
      <c r="E13" s="31"/>
      <c r="F13" s="43"/>
      <c r="G13" s="43"/>
      <c r="H13" s="43"/>
      <c r="K13" s="16"/>
    </row>
    <row r="14" spans="1:26" ht="45" x14ac:dyDescent="0.25">
      <c r="A14" s="32" t="s">
        <v>0</v>
      </c>
      <c r="B14" s="32" t="s">
        <v>1</v>
      </c>
      <c r="C14" s="32" t="s">
        <v>114</v>
      </c>
      <c r="D14" s="32" t="s">
        <v>113</v>
      </c>
      <c r="E14" s="32" t="s">
        <v>200</v>
      </c>
      <c r="F14" s="32" t="s">
        <v>223</v>
      </c>
      <c r="G14" s="32" t="s">
        <v>224</v>
      </c>
      <c r="H14" s="32" t="s">
        <v>201</v>
      </c>
      <c r="I14" s="32" t="s">
        <v>160</v>
      </c>
      <c r="J14" s="32" t="s">
        <v>179</v>
      </c>
      <c r="K14" s="32" t="s">
        <v>179</v>
      </c>
      <c r="L14" s="32" t="s">
        <v>199</v>
      </c>
    </row>
    <row r="15" spans="1:26" ht="120" customHeight="1" x14ac:dyDescent="0.25">
      <c r="A15" s="164" t="s">
        <v>42</v>
      </c>
      <c r="B15" s="95" t="s">
        <v>103</v>
      </c>
      <c r="C15" s="18" t="s">
        <v>115</v>
      </c>
      <c r="D15" s="3" t="s">
        <v>177</v>
      </c>
      <c r="E15" s="172">
        <v>20</v>
      </c>
      <c r="F15" s="169" t="str">
        <f>IF(C9="No","No aplica",+IF(COUNTIF(D15:D21,"-")&gt;0,"pendiente",IF(AND(D15=1,D18=1),D15/2+D18/3+(D16+D17+D19+D20+D21)/10,IF(AND(D15=1,D18=2),D18/2,IF(D15&gt;=1,D15/2+(D16+D17+D18+D19+D20+D21)/12,IF(D18=1,D18/3+(D15+D16+D17+D19+D20+D21)/12,IF(D18=2,D18/2+(D15+D16+D17+D19+D20+D21)/12,SUM(D15:D21)/14)))))))</f>
        <v>pendiente</v>
      </c>
      <c r="G15" s="169" t="str">
        <f>IF(C9="No","No aplica",+IF(COUNTIF(D15:D21,"-")&gt;0,"pendiente",IF(F15&gt;=1,1,F15)))</f>
        <v>pendiente</v>
      </c>
      <c r="H15" s="176" t="str">
        <f>IF(C9="No","No aplica",+IF(COUNTIF(D15:D21,"-")&gt;0,"pendiente",IF(AND(D15=1,D18=2),D15/4+G15*E15/100,IF(D15=1,(D15/4)+(G15*E15/100)-(1/2*E15/100),IF(D15=2,D15/2,(G15*E15/100))))))</f>
        <v>pendiente</v>
      </c>
      <c r="I15" s="179">
        <v>4</v>
      </c>
      <c r="J15" s="152" t="str">
        <f>IF(COUNTIF(D15,"-")&gt;0,"",IF(D15&gt;=1,"Debe realizarse una revisión de la solicitud de reembolso/presentación de operaciones y proyectos/declaración de operaciones y proyectos para retirar las operaciones/proyectos/gastos vinculados con la materialización de esta bandera.",""))</f>
        <v/>
      </c>
      <c r="K15" s="152" t="str">
        <f>IF(COUNTIF(D15,"-")&gt;0,"",IF(D15&gt;=1,"Posible riesgo de FRAUDE. Deben revisarse las operaciones/proyectos vinculados con la materialización de esta bandera. El alcance de la revisión tiene que ser más amplio que el realizado inicialmente y permitir concluir sobre la existencia o no de fraude.",""))</f>
        <v/>
      </c>
      <c r="L15" s="119"/>
    </row>
    <row r="16" spans="1:26" ht="120" customHeight="1" x14ac:dyDescent="0.25">
      <c r="A16" s="164"/>
      <c r="B16" s="128" t="s">
        <v>104</v>
      </c>
      <c r="C16" s="18" t="s">
        <v>115</v>
      </c>
      <c r="D16" s="3" t="s">
        <v>177</v>
      </c>
      <c r="E16" s="174"/>
      <c r="F16" s="170"/>
      <c r="G16" s="170"/>
      <c r="H16" s="177"/>
      <c r="I16" s="179"/>
      <c r="J16" s="152"/>
      <c r="K16" s="152" t="str">
        <f t="shared" ref="K16:K25" si="0">IF(COUNTIF(D16,"-")&gt;0,"",IF(D16&gt;=1,"Posible riesgo de FRAUDE.Deben revisarse las operaciones/proyectos vinculados con la materialización de esta bandera.El alcance de la revisión tiene que ser más amplio que el realizado inicialmente y permitir concluir sobre la existencia o no de fraude.",""))</f>
        <v/>
      </c>
      <c r="L16" s="119"/>
    </row>
    <row r="17" spans="1:86" s="91" customFormat="1" ht="120" customHeight="1" x14ac:dyDescent="0.25">
      <c r="A17" s="164"/>
      <c r="B17" s="128" t="s">
        <v>29</v>
      </c>
      <c r="C17" s="18" t="s">
        <v>115</v>
      </c>
      <c r="D17" s="3" t="s">
        <v>177</v>
      </c>
      <c r="E17" s="174"/>
      <c r="F17" s="170"/>
      <c r="G17" s="170"/>
      <c r="H17" s="177"/>
      <c r="I17" s="179"/>
      <c r="J17" s="152"/>
      <c r="K17" s="152" t="str">
        <f t="shared" si="0"/>
        <v/>
      </c>
      <c r="L17" s="119"/>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row>
    <row r="18" spans="1:86" ht="160.9" customHeight="1" x14ac:dyDescent="0.25">
      <c r="A18" s="164"/>
      <c r="B18" s="100" t="s">
        <v>210</v>
      </c>
      <c r="C18" s="18" t="s">
        <v>115</v>
      </c>
      <c r="D18" s="3" t="s">
        <v>177</v>
      </c>
      <c r="E18" s="174"/>
      <c r="F18" s="170"/>
      <c r="G18" s="170"/>
      <c r="H18" s="177"/>
      <c r="I18" s="179"/>
      <c r="J18" s="152"/>
      <c r="K18" s="152" t="str">
        <f t="shared" si="0"/>
        <v/>
      </c>
      <c r="L18" s="119"/>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row>
    <row r="19" spans="1:86" s="91" customFormat="1" ht="120" customHeight="1" x14ac:dyDescent="0.25">
      <c r="A19" s="164"/>
      <c r="B19" s="128" t="s">
        <v>50</v>
      </c>
      <c r="C19" s="18" t="s">
        <v>115</v>
      </c>
      <c r="D19" s="3" t="s">
        <v>177</v>
      </c>
      <c r="E19" s="174"/>
      <c r="F19" s="170"/>
      <c r="G19" s="170"/>
      <c r="H19" s="177"/>
      <c r="I19" s="179"/>
      <c r="J19" s="152"/>
      <c r="K19" s="152" t="str">
        <f t="shared" si="0"/>
        <v/>
      </c>
      <c r="L19" s="119"/>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row>
    <row r="20" spans="1:86" ht="150" customHeight="1" x14ac:dyDescent="0.25">
      <c r="A20" s="164"/>
      <c r="B20" s="23" t="s">
        <v>105</v>
      </c>
      <c r="C20" s="18" t="s">
        <v>115</v>
      </c>
      <c r="D20" s="3" t="s">
        <v>177</v>
      </c>
      <c r="E20" s="174"/>
      <c r="F20" s="170"/>
      <c r="G20" s="170"/>
      <c r="H20" s="177"/>
      <c r="I20" s="179"/>
      <c r="J20" s="152" t="str">
        <f>IF(COUNTIF(D20,"-")&gt;0,"",IF(D20&gt;=1,"Debe realizarse una revisión de la solicitud de reembolso/presentación de operaciones y proyectos/declaración de operaciones y proyectos para retirar las operaciones/proyectos/gastos vinculados con la materialización de esta bandera.",""))</f>
        <v/>
      </c>
      <c r="K20" s="152"/>
      <c r="L20" s="119"/>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row>
    <row r="21" spans="1:86" ht="108" customHeight="1" x14ac:dyDescent="0.25">
      <c r="A21" s="164"/>
      <c r="B21" s="23" t="s">
        <v>31</v>
      </c>
      <c r="C21" s="18" t="s">
        <v>115</v>
      </c>
      <c r="D21" s="3" t="s">
        <v>177</v>
      </c>
      <c r="E21" s="173"/>
      <c r="F21" s="171"/>
      <c r="G21" s="171"/>
      <c r="H21" s="178"/>
      <c r="I21" s="179"/>
      <c r="J21" s="152"/>
      <c r="K21" s="152" t="str">
        <f t="shared" si="0"/>
        <v/>
      </c>
      <c r="L21" s="119"/>
    </row>
    <row r="22" spans="1:86" ht="147" customHeight="1" x14ac:dyDescent="0.25">
      <c r="A22" s="163" t="s">
        <v>30</v>
      </c>
      <c r="B22" s="101" t="s">
        <v>155</v>
      </c>
      <c r="C22" s="18" t="s">
        <v>115</v>
      </c>
      <c r="D22" s="3" t="s">
        <v>177</v>
      </c>
      <c r="E22" s="172">
        <v>15</v>
      </c>
      <c r="F22" s="169" t="str">
        <f>IF(C9="No","No aplica",+IF(COUNTIF(D22:D25,"-")&gt;0,"pendiente",IF(D22=1,D22/3+(D23+D24+D25)/6,IF(D22=2,D22/2+(D23+D24+D25)/6,SUM(D22:D25)/8))))</f>
        <v>pendiente</v>
      </c>
      <c r="G22" s="169" t="str">
        <f>IF(C9="No","No aplica",+IF(COUNTIF(D22:D25,"-")&gt;0,"pendiente",IF(F22&gt;=1,1,F22)))</f>
        <v>pendiente</v>
      </c>
      <c r="H22" s="176" t="str">
        <f>IF(C9="No","No aplica",+IF(COUNTIF(D22:D25,"-")&gt;0,"pendiente",(G22*E22)/100))</f>
        <v>pendiente</v>
      </c>
      <c r="I22" s="179">
        <v>4</v>
      </c>
      <c r="J22" s="152"/>
      <c r="K22" s="152" t="str">
        <f t="shared" si="0"/>
        <v/>
      </c>
      <c r="L22" s="119"/>
    </row>
    <row r="23" spans="1:86" ht="120" customHeight="1" x14ac:dyDescent="0.25">
      <c r="A23" s="163"/>
      <c r="B23" s="128" t="s">
        <v>96</v>
      </c>
      <c r="C23" s="18" t="s">
        <v>115</v>
      </c>
      <c r="D23" s="3" t="s">
        <v>177</v>
      </c>
      <c r="E23" s="174"/>
      <c r="F23" s="170"/>
      <c r="G23" s="170"/>
      <c r="H23" s="177"/>
      <c r="I23" s="179"/>
      <c r="J23" s="152"/>
      <c r="K23" s="152" t="str">
        <f t="shared" si="0"/>
        <v/>
      </c>
      <c r="L23" s="119"/>
    </row>
    <row r="24" spans="1:86" ht="120" customHeight="1" x14ac:dyDescent="0.25">
      <c r="A24" s="163"/>
      <c r="B24" s="128" t="s">
        <v>97</v>
      </c>
      <c r="C24" s="18" t="s">
        <v>115</v>
      </c>
      <c r="D24" s="3" t="s">
        <v>177</v>
      </c>
      <c r="E24" s="174"/>
      <c r="F24" s="170"/>
      <c r="G24" s="170"/>
      <c r="H24" s="177"/>
      <c r="I24" s="179"/>
      <c r="J24" s="152"/>
      <c r="K24" s="152" t="str">
        <f t="shared" si="0"/>
        <v/>
      </c>
      <c r="L24" s="119"/>
    </row>
    <row r="25" spans="1:86" ht="120" customHeight="1" x14ac:dyDescent="0.25">
      <c r="A25" s="163"/>
      <c r="B25" s="128" t="s">
        <v>32</v>
      </c>
      <c r="C25" s="18" t="s">
        <v>115</v>
      </c>
      <c r="D25" s="3" t="s">
        <v>177</v>
      </c>
      <c r="E25" s="173"/>
      <c r="F25" s="171"/>
      <c r="G25" s="171"/>
      <c r="H25" s="178"/>
      <c r="I25" s="179"/>
      <c r="J25" s="152"/>
      <c r="K25" s="152" t="str">
        <f t="shared" si="0"/>
        <v/>
      </c>
      <c r="L25" s="119"/>
    </row>
    <row r="26" spans="1:86" ht="120" customHeight="1" x14ac:dyDescent="0.25">
      <c r="A26" s="163" t="s">
        <v>56</v>
      </c>
      <c r="B26" s="128" t="s">
        <v>33</v>
      </c>
      <c r="C26" s="18" t="s">
        <v>115</v>
      </c>
      <c r="D26" s="3" t="s">
        <v>177</v>
      </c>
      <c r="E26" s="172">
        <v>10</v>
      </c>
      <c r="F26" s="169" t="str">
        <f>IF(C9="No","No aplica",+IF(COUNTIF(D26:D35,"-")&gt;0,"pendiente",SUM(D26:D35)/20))</f>
        <v>pendiente</v>
      </c>
      <c r="G26" s="169" t="str">
        <f>IF(C9="No","No aplica",+IF(COUNTIF(D26:D35,"-")&gt;0,"pendiente",IF(F26&gt;=1,1,F26)))</f>
        <v>pendiente</v>
      </c>
      <c r="H26" s="176" t="str">
        <f>IF(C9="No","No aplica",+IF(COUNTIF(D26:D35,"-")&gt;0,"pendiente",(G26*E26)/100))</f>
        <v>pendiente</v>
      </c>
      <c r="I26" s="179">
        <v>4</v>
      </c>
      <c r="J26" s="152" t="str">
        <f>IF(COUNTIF(D26,"-")&gt;0,"",IF(D26&gt;=1,"Debe realizarse una revisión de la solicitud de reembolso/presentación de operaciones y proyectos/declaración de operaciones y proyectos para retirar las operaciones/proyectos/gastos vinculados con la materialización de esta bandera.",""))</f>
        <v/>
      </c>
      <c r="K26" s="152"/>
      <c r="L26" s="119"/>
    </row>
    <row r="27" spans="1:86" ht="120" customHeight="1" x14ac:dyDescent="0.25">
      <c r="A27" s="163"/>
      <c r="B27" s="128" t="s">
        <v>106</v>
      </c>
      <c r="C27" s="18" t="s">
        <v>115</v>
      </c>
      <c r="D27" s="3" t="s">
        <v>177</v>
      </c>
      <c r="E27" s="174"/>
      <c r="F27" s="170"/>
      <c r="G27" s="170"/>
      <c r="H27" s="177"/>
      <c r="I27" s="179"/>
      <c r="J27" s="152" t="str">
        <f>IF(COUNTIF(D27,"-")&gt;0,"",IF(D27&gt;=1,"Debe realizarse una revisión de la solicitud de reembolso/presentación de operaciones y proyectos/declaración de operaciones y proyectos para retirar las operaciones/proyectos/gastos vinculados con la materialización de esta bandera.",""))</f>
        <v/>
      </c>
      <c r="K27" s="152"/>
      <c r="L27" s="119"/>
    </row>
    <row r="28" spans="1:86" ht="120" customHeight="1" x14ac:dyDescent="0.25">
      <c r="A28" s="163"/>
      <c r="B28" s="128" t="s">
        <v>34</v>
      </c>
      <c r="C28" s="18" t="s">
        <v>115</v>
      </c>
      <c r="D28" s="3" t="s">
        <v>177</v>
      </c>
      <c r="E28" s="174"/>
      <c r="F28" s="170"/>
      <c r="G28" s="170"/>
      <c r="H28" s="177"/>
      <c r="I28" s="179"/>
      <c r="J28" s="152" t="str">
        <f>IF(COUNTIF(D28,"-")&gt;0,"",IF(D28&gt;=1,"Debe realizarse una revisión de la solicitud de reembolso/presentación de operaciones y proyectos/declaración de operaciones y proyectos para retirar las operaciones/proyectos/gastos vinculados con la materialización de esta bandera.",""))</f>
        <v/>
      </c>
      <c r="K28" s="152"/>
      <c r="L28" s="119"/>
    </row>
    <row r="29" spans="1:86" ht="120" customHeight="1" x14ac:dyDescent="0.25">
      <c r="A29" s="163"/>
      <c r="B29" s="20" t="s">
        <v>46</v>
      </c>
      <c r="C29" s="18" t="s">
        <v>115</v>
      </c>
      <c r="D29" s="3" t="s">
        <v>177</v>
      </c>
      <c r="E29" s="174"/>
      <c r="F29" s="170"/>
      <c r="G29" s="170"/>
      <c r="H29" s="177"/>
      <c r="I29" s="179"/>
      <c r="J29" s="152"/>
      <c r="K29" s="152" t="str">
        <f>IF(COUNTIF(D29,"-")&gt;0,"",IF(D29&gt;=1,"Posible riesgo de FRAUDE.Deben revisarse las operaciones/proyectos vinculados con la materialización de esta bandera.El alcance de la revisión tiene que ser más amplio que el realizado inicialmente y permitir concluir sobre la existencia o no de fraude.",""))</f>
        <v/>
      </c>
      <c r="L29" s="119"/>
    </row>
    <row r="30" spans="1:86" ht="120" customHeight="1" x14ac:dyDescent="0.25">
      <c r="A30" s="163"/>
      <c r="B30" s="20" t="s">
        <v>49</v>
      </c>
      <c r="C30" s="18" t="s">
        <v>115</v>
      </c>
      <c r="D30" s="3" t="s">
        <v>177</v>
      </c>
      <c r="E30" s="174"/>
      <c r="F30" s="170"/>
      <c r="G30" s="170"/>
      <c r="H30" s="177"/>
      <c r="I30" s="179"/>
      <c r="J30" s="152" t="str">
        <f>IF(COUNTIF(D30,"-")&gt;0,"",IF(D30&gt;=1,"Debe realizarse una revisión de la solicitud de reembolso/presentación de operaciones y proyectos/declaración de operaciones y proyectos para retirar las operaciones/proyectos/gastos vinculados con la materialización de esta bandera.",""))</f>
        <v/>
      </c>
      <c r="K30" s="152"/>
      <c r="L30" s="119"/>
    </row>
    <row r="31" spans="1:86" ht="120" customHeight="1" x14ac:dyDescent="0.25">
      <c r="A31" s="163"/>
      <c r="B31" s="20" t="s">
        <v>107</v>
      </c>
      <c r="C31" s="18" t="s">
        <v>115</v>
      </c>
      <c r="D31" s="3" t="s">
        <v>177</v>
      </c>
      <c r="E31" s="174"/>
      <c r="F31" s="170"/>
      <c r="G31" s="170"/>
      <c r="H31" s="177"/>
      <c r="I31" s="179"/>
      <c r="J31" s="152" t="str">
        <f>IF(COUNTIF(D31,"-")&gt;0,"",IF(D31&gt;=1,"Debe realizarse una revisión de la solicitud de reembolso/presentación de operaciones y proyectos/declaración de operaciones y proyectos para retirar las operaciones/proyectos/gastos vinculados con la materialización de esta bandera.",""))</f>
        <v/>
      </c>
      <c r="K31" s="152"/>
      <c r="L31" s="119"/>
    </row>
    <row r="32" spans="1:86" ht="120" customHeight="1" x14ac:dyDescent="0.25">
      <c r="A32" s="163"/>
      <c r="B32" s="20" t="s">
        <v>35</v>
      </c>
      <c r="C32" s="18" t="s">
        <v>115</v>
      </c>
      <c r="D32" s="3" t="s">
        <v>177</v>
      </c>
      <c r="E32" s="174"/>
      <c r="F32" s="170"/>
      <c r="G32" s="170"/>
      <c r="H32" s="177"/>
      <c r="I32" s="179"/>
      <c r="J32" s="152"/>
      <c r="K32" s="152" t="str">
        <f>IF(COUNTIF(D32,"-")&gt;0,"",IF(D32&gt;=1,"Posible riesgo de FRAUDE.Deben revisarse las operaciones/proyectos vinculados con la materialización de esta bandera.El alcance de la revisión tiene que ser más amplio que el realizado inicialmente y permitir concluir sobre la existencia o no de fraude.",""))</f>
        <v/>
      </c>
      <c r="L32" s="119"/>
    </row>
    <row r="33" spans="1:12" ht="120" customHeight="1" x14ac:dyDescent="0.25">
      <c r="A33" s="163"/>
      <c r="B33" s="20" t="s">
        <v>36</v>
      </c>
      <c r="C33" s="18" t="s">
        <v>115</v>
      </c>
      <c r="D33" s="3" t="s">
        <v>177</v>
      </c>
      <c r="E33" s="174"/>
      <c r="F33" s="170"/>
      <c r="G33" s="170"/>
      <c r="H33" s="177"/>
      <c r="I33" s="179"/>
      <c r="J33" s="152"/>
      <c r="K33" s="152" t="str">
        <f>IF(COUNTIF(D33,"-")&gt;0,"",IF(D33&gt;=1,"Posible riesgo de FRAUDE.Deben revisarse las operaciones/proyectos vinculados con la materialización de esta bandera.El alcance de la revisión tiene que ser más amplio que el realizado inicialmente y permitir concluir sobre la existencia o no de fraude.",""))</f>
        <v/>
      </c>
      <c r="L33" s="119"/>
    </row>
    <row r="34" spans="1:12" ht="120" customHeight="1" x14ac:dyDescent="0.25">
      <c r="A34" s="163"/>
      <c r="B34" s="20" t="s">
        <v>37</v>
      </c>
      <c r="C34" s="18" t="s">
        <v>115</v>
      </c>
      <c r="D34" s="3" t="s">
        <v>177</v>
      </c>
      <c r="E34" s="174"/>
      <c r="F34" s="170"/>
      <c r="G34" s="170"/>
      <c r="H34" s="177"/>
      <c r="I34" s="179"/>
      <c r="J34" s="152" t="str">
        <f>IF(COUNTIF(D34,"-")&gt;0,"",IF(D34&gt;=1,"Debe realizarse una revisión de la solicitud de reembolso/presentación de operaciones y proyectos/declaración de operaciones y proyectos para retirar las operaciones/proyectos/gastos vinculados con la materialización de esta bandera.",""))</f>
        <v/>
      </c>
      <c r="K34" s="152"/>
      <c r="L34" s="119"/>
    </row>
    <row r="35" spans="1:12" ht="120" customHeight="1" x14ac:dyDescent="0.25">
      <c r="A35" s="163"/>
      <c r="B35" s="128" t="s">
        <v>43</v>
      </c>
      <c r="C35" s="18" t="s">
        <v>115</v>
      </c>
      <c r="D35" s="3" t="s">
        <v>177</v>
      </c>
      <c r="E35" s="173"/>
      <c r="F35" s="171"/>
      <c r="G35" s="171"/>
      <c r="H35" s="178"/>
      <c r="I35" s="179"/>
      <c r="J35" s="152" t="str">
        <f>IF(COUNTIF(D35,"-")&gt;0,"",IF(D35&gt;=1,"Debe realizarse una revisión de la solicitud de reembolso/presentación de operaciones y proyectos/declaración de operaciones y proyectos para retirar las operaciones/proyectos/gastos vinculados con la materialización de esta bandera.",""))</f>
        <v/>
      </c>
      <c r="K35" s="152"/>
      <c r="L35" s="119"/>
    </row>
    <row r="36" spans="1:12" ht="120" customHeight="1" x14ac:dyDescent="0.25">
      <c r="A36" s="164" t="s">
        <v>38</v>
      </c>
      <c r="B36" s="44" t="s">
        <v>98</v>
      </c>
      <c r="C36" s="18" t="s">
        <v>115</v>
      </c>
      <c r="D36" s="3" t="s">
        <v>177</v>
      </c>
      <c r="E36" s="172">
        <v>10</v>
      </c>
      <c r="F36" s="169" t="str">
        <f>IF(C9="No","No aplica",+IF(COUNTIF(D36:D41,"-")&gt;0,"pendiente",IF(D37&gt;=1,D37/2+(D36+D38+D39+D40+D41)/10,SUM(D36:D41)/12)))</f>
        <v>pendiente</v>
      </c>
      <c r="G36" s="169" t="str">
        <f>IF(C9="No","No aplica",+IF(COUNTIF(D36:D41,"-")&gt;0,"pendiente",IF(F36&gt;=1,1,F36)))</f>
        <v>pendiente</v>
      </c>
      <c r="H36" s="176" t="str">
        <f>IF(C9="No","No aplica",+IF(COUNTIF(D36:D41,"-")&gt;0,"pendiente",IF(D37=2,D37/2,IF(D37=1,(D37/4)+((D36+D38+D39+D40+D41)/10)*10/100,IF(D37=2,D37/2,(D36+D38+D39+D40+D41)/10)*10/100))))</f>
        <v>pendiente</v>
      </c>
      <c r="I36" s="179">
        <v>4</v>
      </c>
      <c r="J36" s="152"/>
      <c r="K36" s="152" t="str">
        <f>IF(COUNTIF(D36,"-")&gt;0,"",IF(D36&gt;=1,"Posible riesgo de FRAUDE.Deben revisarse las operaciones/proyectos vinculados con la materialización de esta bandera.El alcance de la revisión tiene que ser más amplio que el realizado inicialmente y permitir concluir sobre la existencia o no de fraude.",""))</f>
        <v/>
      </c>
      <c r="L36" s="119"/>
    </row>
    <row r="37" spans="1:12" ht="120" customHeight="1" x14ac:dyDescent="0.25">
      <c r="A37" s="164"/>
      <c r="B37" s="95" t="s">
        <v>48</v>
      </c>
      <c r="C37" s="18" t="s">
        <v>115</v>
      </c>
      <c r="D37" s="3" t="s">
        <v>177</v>
      </c>
      <c r="E37" s="174"/>
      <c r="F37" s="170"/>
      <c r="G37" s="170"/>
      <c r="H37" s="177"/>
      <c r="I37" s="179"/>
      <c r="J37" s="152" t="str">
        <f>IF(COUNTIF(D37,"-")&gt;0,"",IF(D37&gt;=1,"Debe realizarse una revisión de la solicitud de reembolso/presentación de operaciones y proyectos/declaración de operaciones y proyectos para retirar las operaciones/proyectos/gastos vinculados con la materialización de esta bandera.",""))</f>
        <v/>
      </c>
      <c r="K37" s="152"/>
      <c r="L37" s="119"/>
    </row>
    <row r="38" spans="1:12" ht="120" customHeight="1" x14ac:dyDescent="0.25">
      <c r="A38" s="164"/>
      <c r="B38" s="128" t="s">
        <v>39</v>
      </c>
      <c r="C38" s="18" t="s">
        <v>115</v>
      </c>
      <c r="D38" s="3" t="s">
        <v>177</v>
      </c>
      <c r="E38" s="174"/>
      <c r="F38" s="170"/>
      <c r="G38" s="170"/>
      <c r="H38" s="177"/>
      <c r="I38" s="179"/>
      <c r="J38" s="152" t="str">
        <f>IF(COUNTIF(D38,"-")&gt;0,"",IF(D38&gt;=1,"Debe realizarse una revisión de la solicitud de reembolso/presentación de operaciones y proyectos/declaración de operaciones y proyectos para retirar las operaciones/proyectos/gastos vinculados con la materialización de esta bandera.",""))</f>
        <v/>
      </c>
      <c r="K38" s="152"/>
      <c r="L38" s="119"/>
    </row>
    <row r="39" spans="1:12" ht="120" customHeight="1" x14ac:dyDescent="0.25">
      <c r="A39" s="164"/>
      <c r="B39" s="128" t="s">
        <v>99</v>
      </c>
      <c r="C39" s="18" t="s">
        <v>115</v>
      </c>
      <c r="D39" s="3" t="s">
        <v>177</v>
      </c>
      <c r="E39" s="174"/>
      <c r="F39" s="170"/>
      <c r="G39" s="170"/>
      <c r="H39" s="177"/>
      <c r="I39" s="179"/>
      <c r="J39" s="152"/>
      <c r="K39" s="152" t="str">
        <f>IF(COUNTIF(D39,"-")&gt;0,"",IF(D39&gt;=1,"Posible riesgo de FRAUDE.Deben revisarse las operaciones/proyectos vinculados con la materialización de esta bandera.El alcance de la revisión tiene que ser más amplio que el realizado inicialmente y permitir concluir sobre la existencia o no de fraude.",""))</f>
        <v/>
      </c>
      <c r="L39" s="119"/>
    </row>
    <row r="40" spans="1:12" ht="120" customHeight="1" x14ac:dyDescent="0.25">
      <c r="A40" s="164"/>
      <c r="B40" s="128" t="s">
        <v>108</v>
      </c>
      <c r="C40" s="18" t="s">
        <v>115</v>
      </c>
      <c r="D40" s="3" t="s">
        <v>177</v>
      </c>
      <c r="E40" s="174"/>
      <c r="F40" s="170"/>
      <c r="G40" s="170"/>
      <c r="H40" s="177"/>
      <c r="I40" s="179"/>
      <c r="J40" s="152"/>
      <c r="K40" s="152" t="str">
        <f>IF(COUNTIF(D40,"-")&gt;0,"",IF(D40&gt;=1,"Posible riesgo de FRAUDE.Deben revisarse las operaciones/proyectos vinculados con la materialización de esta bandera.El alcance de la revisión tiene que ser más amplio que el realizado inicialmente y permitir concluir sobre la existencia o no de fraude.",""))</f>
        <v/>
      </c>
      <c r="L40" s="119"/>
    </row>
    <row r="41" spans="1:12" ht="120" customHeight="1" x14ac:dyDescent="0.25">
      <c r="A41" s="164"/>
      <c r="B41" s="128" t="s">
        <v>45</v>
      </c>
      <c r="C41" s="18" t="s">
        <v>115</v>
      </c>
      <c r="D41" s="3" t="s">
        <v>177</v>
      </c>
      <c r="E41" s="173"/>
      <c r="F41" s="171"/>
      <c r="G41" s="171"/>
      <c r="H41" s="178"/>
      <c r="I41" s="179"/>
      <c r="J41" s="152"/>
      <c r="K41" s="152" t="str">
        <f>IF(COUNTIF(D41,"-")&gt;0,"",IF(D41&gt;=1,"Posible riesgo de FRAUDE.Deben revisarse las operaciones/proyectos vinculados con la materialización de esta bandera.El alcance de la revisión tiene que ser más amplio que el realizado inicialmente y permitir concluir sobre la existencia o no de fraude.",""))</f>
        <v/>
      </c>
      <c r="L41" s="119"/>
    </row>
    <row r="42" spans="1:12" ht="120" customHeight="1" x14ac:dyDescent="0.25">
      <c r="A42" s="164" t="s">
        <v>41</v>
      </c>
      <c r="B42" s="95" t="s">
        <v>109</v>
      </c>
      <c r="C42" s="18" t="s">
        <v>115</v>
      </c>
      <c r="D42" s="3" t="s">
        <v>177</v>
      </c>
      <c r="E42" s="172">
        <v>5</v>
      </c>
      <c r="F42" s="169" t="str">
        <f>IF(C9="No","No aplica",+IF(COUNTIF(D42:D45,"-")&gt;0,"pendiente",IF(OR(D42=2,D43=2,D45=2),2/2,IF(OR(AND(D42=1,D43=1),AND(D42=1,D45=1),AND(D43=1,D45=1),AND(D42=1,D43=1,D45=1)),2/2,IF(D42&gt;=1,D42/2+(D43+D44+D45)/6,IF(D43&gt;=1,D43/2+(D42+D44+D45)/6,IF(D45&gt;=1,D45/2+(D42+D43+D44)/6,(SUM(D42:D45)/8))))))))</f>
        <v>pendiente</v>
      </c>
      <c r="G42" s="169" t="str">
        <f>IF(C9="No","No aplica",+IF(COUNTIF(D42:D45,"-")&gt;0,"pendiente",IF(F42&gt;=1,1,F42)))</f>
        <v>pendiente</v>
      </c>
      <c r="H42" s="176" t="str">
        <f>IF(C9="No","No aplica",+IF(COUNTIF(D42:D45,"-")&gt;0,"pendiente",IF(OR(D42=2,D43=2,D45=2),2/2,IF(OR(AND(D42=1,D43=1),AND(D42=1,D45=1),AND(D43=1,D45=1),AND(D42=1,D43=1,D45=1)),D42/4+D43/4+D45/4+D44/2*5/100,IF(D42=1,D42/4+D44/2*5/100,IF(D43=1,D43/4+D44/2*5/100,IF(D45=1,D45/4+D44/2*5/100,D44/2*5/100)))))))</f>
        <v>pendiente</v>
      </c>
      <c r="I42" s="179">
        <v>4</v>
      </c>
      <c r="J42" s="152" t="str">
        <f>IF(COUNTIF(D42,"-")&gt;0,"",IF(D42&gt;=1,"Debe realizarse una revisión de la solicitud de reembolso/presentación de operaciones y proyectos/declaración de operaciones y proyectos para retirar las operaciones/proyectos/gastos vinculados con la materialización de esta bandera.",""))</f>
        <v/>
      </c>
      <c r="K42" s="152" t="str">
        <f>IF(COUNTIF(D42,"-")&gt;0,"",IF(D42&gt;=1,"Posible riesgo de FRAUDE.Deben revisarse las operaciones/proyectos vinculados con la materialización de esta bandera.El alcance de la revisión tiene que ser más amplio que el realizado inicialmente y permitir concluir sobre la existencia o no de fraude.",""))</f>
        <v/>
      </c>
      <c r="L42" s="119"/>
    </row>
    <row r="43" spans="1:12" ht="120" customHeight="1" x14ac:dyDescent="0.25">
      <c r="A43" s="164"/>
      <c r="B43" s="95" t="s">
        <v>110</v>
      </c>
      <c r="C43" s="18" t="s">
        <v>115</v>
      </c>
      <c r="D43" s="3" t="s">
        <v>177</v>
      </c>
      <c r="E43" s="174"/>
      <c r="F43" s="170"/>
      <c r="G43" s="170"/>
      <c r="H43" s="177"/>
      <c r="I43" s="179"/>
      <c r="J43" s="152" t="str">
        <f>IF(COUNTIF(D43,"-")&gt;0,"",IF(D43&gt;=1,"Debe realizarse una revisión de la solicitud de reembolso/presentación de operaciones y proyectos/declaración de operaciones y proyectos para retirar las operaciones/proyectos/gastos vinculados con la materialización de esta bandera.",""))</f>
        <v/>
      </c>
      <c r="K43" s="152" t="str">
        <f>IF(COUNTIF(D43,"-")&gt;0,"",IF(D43&gt;=1,"Posible riesgo de FRAUDE.Deben revisarse las operaciones/proyectos vinculados con la materialización de esta bandera.El alcance de la revisión tiene que ser más amplio que el realizado inicialmente y permitir concluir sobre la existencia o no de fraude.",""))</f>
        <v/>
      </c>
      <c r="L43" s="119"/>
    </row>
    <row r="44" spans="1:12" ht="120" customHeight="1" x14ac:dyDescent="0.25">
      <c r="A44" s="164"/>
      <c r="B44" s="44" t="s">
        <v>40</v>
      </c>
      <c r="C44" s="18" t="s">
        <v>115</v>
      </c>
      <c r="D44" s="3" t="s">
        <v>177</v>
      </c>
      <c r="E44" s="174"/>
      <c r="F44" s="170"/>
      <c r="G44" s="170"/>
      <c r="H44" s="177"/>
      <c r="I44" s="179"/>
      <c r="J44" s="152" t="str">
        <f>IF(COUNTIF(D44,"-")&gt;0,"",IF(D44&gt;=1,"Debe realizarse una revisión de la solicitud de reembolso/presentación de operaciones y proyectos/declaración de operaciones y proyectos para retirar las operaciones/proyectos/gastos vinculados con la materialización de esta bandera.",""))</f>
        <v/>
      </c>
      <c r="K44" s="152"/>
      <c r="L44" s="119"/>
    </row>
    <row r="45" spans="1:12" ht="120" customHeight="1" x14ac:dyDescent="0.25">
      <c r="A45" s="164"/>
      <c r="B45" s="95" t="s">
        <v>53</v>
      </c>
      <c r="C45" s="18" t="s">
        <v>115</v>
      </c>
      <c r="D45" s="3" t="s">
        <v>177</v>
      </c>
      <c r="E45" s="173"/>
      <c r="F45" s="171"/>
      <c r="G45" s="171"/>
      <c r="H45" s="178"/>
      <c r="I45" s="179"/>
      <c r="J45" s="152" t="str">
        <f>IF(COUNTIF(D45,"-")&gt;0,"",IF(D45&gt;=1,"Debe realizarse una revisión de la solicitud de reembolso/presentación de operaciones y proyectos/declaración de operaciones y proyectos para retirar las operaciones/proyectos/gastos vinculados con la materialización de esta bandera.",""))</f>
        <v/>
      </c>
      <c r="K45" s="152" t="str">
        <f t="shared" ref="K45:K50" si="1">IF(COUNTIF(D45,"-")&gt;0,"",IF(D45&gt;=1,"Posible riesgo de FRAUDE.Deben revisarse las operaciones/proyectos vinculados con la materialización de esta bandera.El alcance de la revisión tiene que ser más amplio que el realizado inicialmente y permitir concluir sobre la existencia o no de fraude.",""))</f>
        <v/>
      </c>
      <c r="L45" s="119"/>
    </row>
    <row r="46" spans="1:12" ht="120" customHeight="1" x14ac:dyDescent="0.25">
      <c r="A46" s="192" t="s">
        <v>44</v>
      </c>
      <c r="B46" s="45" t="s">
        <v>52</v>
      </c>
      <c r="C46" s="18" t="s">
        <v>115</v>
      </c>
      <c r="D46" s="3" t="s">
        <v>177</v>
      </c>
      <c r="E46" s="191">
        <v>10</v>
      </c>
      <c r="F46" s="169" t="str">
        <f>IF(C9="No","No aplica",+IF(COUNTIF(D46:D48,"-")&gt;0,"pendiente",SUM(D46:D48)/6))</f>
        <v>pendiente</v>
      </c>
      <c r="G46" s="169" t="str">
        <f>IF(C9="No","No aplica",+IF(COUNTIF(D46:D48,"-")&gt;0,"pendiente",IF(F46&gt;=1,1,F46)))</f>
        <v>pendiente</v>
      </c>
      <c r="H46" s="176" t="str">
        <f>IF(C9="No","No aplica",+IF(COUNTIF(D46:D48,"-")&gt;0,"pendiente",(G46*E46)/100))</f>
        <v>pendiente</v>
      </c>
      <c r="I46" s="179">
        <v>4</v>
      </c>
      <c r="J46" s="152"/>
      <c r="K46" s="152" t="str">
        <f t="shared" si="1"/>
        <v/>
      </c>
      <c r="L46" s="119"/>
    </row>
    <row r="47" spans="1:12" ht="120" customHeight="1" x14ac:dyDescent="0.25">
      <c r="A47" s="192"/>
      <c r="B47" s="44" t="s">
        <v>111</v>
      </c>
      <c r="C47" s="18" t="s">
        <v>115</v>
      </c>
      <c r="D47" s="3" t="s">
        <v>177</v>
      </c>
      <c r="E47" s="191"/>
      <c r="F47" s="170"/>
      <c r="G47" s="170"/>
      <c r="H47" s="177"/>
      <c r="I47" s="179"/>
      <c r="J47" s="152"/>
      <c r="K47" s="152" t="str">
        <f t="shared" si="1"/>
        <v/>
      </c>
      <c r="L47" s="119"/>
    </row>
    <row r="48" spans="1:12" ht="120" customHeight="1" x14ac:dyDescent="0.25">
      <c r="A48" s="192"/>
      <c r="B48" s="23" t="s">
        <v>112</v>
      </c>
      <c r="C48" s="18" t="s">
        <v>115</v>
      </c>
      <c r="D48" s="3" t="s">
        <v>177</v>
      </c>
      <c r="E48" s="191"/>
      <c r="F48" s="171"/>
      <c r="G48" s="171"/>
      <c r="H48" s="178"/>
      <c r="I48" s="179"/>
      <c r="J48" s="152"/>
      <c r="K48" s="152" t="str">
        <f t="shared" si="1"/>
        <v/>
      </c>
      <c r="L48" s="119"/>
    </row>
    <row r="49" spans="1:39" ht="120" customHeight="1" x14ac:dyDescent="0.25">
      <c r="A49" s="163" t="s">
        <v>54</v>
      </c>
      <c r="B49" s="23" t="s">
        <v>55</v>
      </c>
      <c r="C49" s="18" t="s">
        <v>115</v>
      </c>
      <c r="D49" s="3" t="s">
        <v>177</v>
      </c>
      <c r="E49" s="191">
        <v>10</v>
      </c>
      <c r="F49" s="169" t="str">
        <f>IF(C9="No","No aplica",+IF(COUNTIF(D49:D50,"-")&gt;0,"pendiente",SUM(D49:D50)/4))</f>
        <v>pendiente</v>
      </c>
      <c r="G49" s="169" t="str">
        <f>IF(C9="No","No aplica",+IF(COUNTIF(D49:D50,"-")&gt;0,"pendiente",IF(F49&gt;=1,1,F49)))</f>
        <v>pendiente</v>
      </c>
      <c r="H49" s="176" t="str">
        <f>IF(C9="No","No aplica",+IF(COUNTIF(D49:D50,"-")&gt;0,"pendiente",(G49*E49)/100))</f>
        <v>pendiente</v>
      </c>
      <c r="I49" s="179">
        <v>4</v>
      </c>
      <c r="J49" s="152"/>
      <c r="K49" s="152" t="str">
        <f t="shared" si="1"/>
        <v/>
      </c>
      <c r="L49" s="119"/>
    </row>
    <row r="50" spans="1:39" ht="120" customHeight="1" x14ac:dyDescent="0.25">
      <c r="A50" s="163"/>
      <c r="B50" s="128" t="s">
        <v>47</v>
      </c>
      <c r="C50" s="18" t="s">
        <v>115</v>
      </c>
      <c r="D50" s="3" t="s">
        <v>177</v>
      </c>
      <c r="E50" s="191"/>
      <c r="F50" s="171"/>
      <c r="G50" s="171"/>
      <c r="H50" s="178"/>
      <c r="I50" s="179"/>
      <c r="J50" s="152"/>
      <c r="K50" s="152" t="str">
        <f t="shared" si="1"/>
        <v/>
      </c>
      <c r="L50" s="119"/>
    </row>
    <row r="51" spans="1:39" ht="120" customHeight="1" x14ac:dyDescent="0.25">
      <c r="A51" s="125" t="s">
        <v>100</v>
      </c>
      <c r="B51" s="23" t="s">
        <v>101</v>
      </c>
      <c r="C51" s="18" t="s">
        <v>115</v>
      </c>
      <c r="D51" s="3" t="s">
        <v>177</v>
      </c>
      <c r="E51" s="127">
        <v>10</v>
      </c>
      <c r="F51" s="124" t="str">
        <f>IF(C9="No","No aplica",+IF(COUNTIF(D51:D51,"-")&gt;0,"pendiente",D51/2))</f>
        <v>pendiente</v>
      </c>
      <c r="G51" s="124" t="str">
        <f>IF(C9="No","No aplica",+IF(COUNTIF(D51:D51,"-")&gt;0,"pendiente",IF(F51&gt;=1,1,F51)))</f>
        <v>pendiente</v>
      </c>
      <c r="H51" s="154" t="str">
        <f>IF(C9="No","No aplica",+IF(COUNTIF(D51,"-")&gt;0,"pendiente",(G51*E51)/100))</f>
        <v>pendiente</v>
      </c>
      <c r="I51" s="155">
        <v>4</v>
      </c>
      <c r="J51" s="152" t="str">
        <f>IF(COUNTIF(D51,"-")&gt;0,"",IF(D51&gt;=1,"Debe realizarse una revisión de la solicitud de reembolso/presentación de operaciones y proyectos/declaración de operaciones y proyectos para retirar las operaciones/proyectos/gastos vinculados con la materialización de esta bandera.",""))</f>
        <v/>
      </c>
      <c r="K51" s="152"/>
      <c r="L51" s="119"/>
    </row>
    <row r="52" spans="1:39" ht="120" customHeight="1" x14ac:dyDescent="0.25">
      <c r="A52" s="125" t="s">
        <v>51</v>
      </c>
      <c r="B52" s="128" t="s">
        <v>216</v>
      </c>
      <c r="C52" s="18" t="s">
        <v>115</v>
      </c>
      <c r="D52" s="3" t="s">
        <v>177</v>
      </c>
      <c r="E52" s="127">
        <v>10</v>
      </c>
      <c r="F52" s="124" t="str">
        <f>IF(C9="No","No aplica",+IF(COUNTIF(D52:D52,"-")&gt;0,"pendiente",D52/2))</f>
        <v>pendiente</v>
      </c>
      <c r="G52" s="124" t="str">
        <f>IF(C9="No","No aplica",+IF(COUNTIF(D52:D52,"-")&gt;0,"pendiente",IF(F52&gt;=1,1,F52)))</f>
        <v>pendiente</v>
      </c>
      <c r="H52" s="154" t="str">
        <f>IF(C9="No","No aplica",+IF(COUNTIF(D52,"-")&gt;0,"pendiente",(G52*E52)/100))</f>
        <v>pendiente</v>
      </c>
      <c r="I52" s="155">
        <v>4</v>
      </c>
      <c r="J52" s="152"/>
      <c r="K52" s="152" t="str">
        <f>IF(COUNTIF(D52,"-")&gt;0,"",IF(D52&gt;=1,"Posible riesgo de FRAUDE.Deben revisarse las operaciones/proyectos vinculados con la materialización de esta bandera.El alcance de la revisión tiene que ser más amplio que el realizado inicialmente y permitir concluir sobre la existencia o no de fraude.",""))</f>
        <v/>
      </c>
      <c r="L52" s="119"/>
    </row>
    <row r="53" spans="1:39" ht="26.45" customHeight="1" x14ac:dyDescent="0.25">
      <c r="C53" s="187" t="s">
        <v>217</v>
      </c>
      <c r="D53" s="188"/>
      <c r="E53" s="185">
        <f>SUM(E15:E52)</f>
        <v>100</v>
      </c>
      <c r="F53" s="15"/>
      <c r="G53" s="15"/>
      <c r="H53" s="158" t="str">
        <f>IF(OR(D15=2,D37=2,D42=2,D43=2,D45=2),1,IF(COUNTIF(D15:D52,"-")&gt;0,"pendiente",""))</f>
        <v>pendiente</v>
      </c>
      <c r="K53" s="24"/>
    </row>
    <row r="54" spans="1:39" ht="33.6" customHeight="1" x14ac:dyDescent="0.25">
      <c r="C54" s="189"/>
      <c r="D54" s="190"/>
      <c r="E54" s="186"/>
      <c r="F54" s="15"/>
      <c r="G54" s="15"/>
      <c r="H54" s="157" t="str">
        <f>IF(OR(H53="pendiente",H53=1),"",IF(D15&gt;=1,IF(H15+SUM(H22:H52)&gt;=1,1,H15+SUM(H22:H52)),IF(D37&gt;=1,IF(H36+SUM(H15:H35)+SUM(H42:H52)&gt;=1,1,H36+SUM(H15:H35)+SUM(H42:H52)),IF(D42&gt;=1,IF(H42+SUM(H15:H41)+SUM(H46:H52)&gt;=1,1,H42+SUM(H15:H41)+SUM(H46:H52)),IF(D43&gt;=1,IF(H43+SUM(H15:H41)+SUM(H46:H52)&gt;=1,1,H43+SUM(H15:H41)+SUM(H46:H52)),IF(D45&gt;=1,IF(H45+SUM(H15:H41)+SUM(H46:H52)&gt;=1,1,H45+SUM(H15:H41)+SUM(H46:H52)),SUM(H15:H52)))))))</f>
        <v/>
      </c>
      <c r="K54" s="24"/>
    </row>
    <row r="55" spans="1:39" s="38" customFormat="1" ht="60" customHeight="1" x14ac:dyDescent="0.25">
      <c r="A55" s="35"/>
      <c r="B55" s="40"/>
      <c r="C55" s="40"/>
      <c r="D55" s="35"/>
      <c r="E55" s="40"/>
      <c r="F55" s="25"/>
      <c r="H55" s="180" t="str">
        <f>IF(B3="Beneficiario","",IF(AND(H54&gt;=25%,H54&lt;49.999%),"Deben intensificarse sus verificaciones de gestión/control de calidad en relación con las banderas rojas materializadas",""))</f>
        <v/>
      </c>
      <c r="I55" s="180"/>
      <c r="J55" s="180"/>
      <c r="K55" s="180"/>
      <c r="L55" s="180"/>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row>
    <row r="56" spans="1:39" s="38" customFormat="1" ht="60" customHeight="1" x14ac:dyDescent="0.25">
      <c r="A56" s="34"/>
      <c r="C56" s="40"/>
      <c r="D56" s="35"/>
      <c r="E56" s="41"/>
      <c r="F56" s="25"/>
      <c r="G56" s="97"/>
      <c r="H56" s="181" t="str">
        <f>IF(OR(D15=2,D37=2,D42=2,D43=2,D45=2,),"No se puede continuar con la solicitud de reembolso o con la presentación de operaciones y proyectos hasta que su nivel de riesgo no esté por debajo del crítico",IF(COUNTIF(D15:D52,"-")&gt;0,"",IF(OR(H54&gt;=0.5),"No se puede seguir con la presentación de operaciones y proyectos hasta que su nivel de riesgo no esté por debajo del 50%","")))</f>
        <v/>
      </c>
      <c r="I56" s="181"/>
      <c r="J56" s="181"/>
      <c r="K56" s="181"/>
      <c r="L56" s="181"/>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row>
    <row r="57" spans="1:39" s="102" customFormat="1" ht="30" customHeight="1" x14ac:dyDescent="0.25">
      <c r="B57" s="102" t="s">
        <v>177</v>
      </c>
      <c r="C57" s="115"/>
      <c r="D57" s="115"/>
      <c r="E57" s="41"/>
      <c r="F57" s="116"/>
      <c r="G57" s="103"/>
      <c r="H57" s="10"/>
      <c r="I57" s="39"/>
      <c r="J57" s="39"/>
      <c r="K57" s="15"/>
      <c r="L57" s="39"/>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row>
    <row r="58" spans="1:39" s="102" customFormat="1" ht="30" customHeight="1" x14ac:dyDescent="0.25">
      <c r="B58" s="105">
        <v>0</v>
      </c>
      <c r="C58" s="116"/>
      <c r="D58" s="115"/>
      <c r="E58" s="41"/>
      <c r="F58" s="116"/>
      <c r="G58" s="103"/>
      <c r="H58" s="10"/>
      <c r="I58" s="39"/>
      <c r="J58" s="39"/>
      <c r="K58" s="15"/>
      <c r="L58" s="39"/>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row>
    <row r="59" spans="1:39" s="102" customFormat="1" ht="30" customHeight="1" x14ac:dyDescent="0.25">
      <c r="B59" s="105">
        <v>1</v>
      </c>
      <c r="C59" s="116"/>
      <c r="D59" s="115"/>
      <c r="E59" s="41"/>
      <c r="F59" s="116"/>
      <c r="G59" s="103"/>
      <c r="H59" s="11"/>
      <c r="I59" s="41"/>
      <c r="J59" s="41"/>
      <c r="K59" s="15"/>
      <c r="L59" s="41"/>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row>
    <row r="60" spans="1:39" s="102" customFormat="1" ht="30" customHeight="1" x14ac:dyDescent="0.25">
      <c r="A60" s="107" t="s">
        <v>2</v>
      </c>
      <c r="B60" s="105">
        <v>2</v>
      </c>
      <c r="C60" s="116"/>
      <c r="D60" s="115"/>
      <c r="E60" s="115"/>
      <c r="F60" s="116"/>
      <c r="G60" s="106"/>
      <c r="H60" s="11"/>
      <c r="I60" s="41"/>
      <c r="J60" s="41"/>
      <c r="K60" s="15"/>
      <c r="L60" s="41"/>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row>
    <row r="61" spans="1:39" s="102" customFormat="1" ht="30" customHeight="1" x14ac:dyDescent="0.25">
      <c r="A61" s="107" t="s">
        <v>131</v>
      </c>
      <c r="C61" s="115"/>
      <c r="D61" s="115"/>
      <c r="E61" s="115"/>
      <c r="F61" s="116"/>
      <c r="G61" s="105"/>
      <c r="H61" s="11"/>
      <c r="I61" s="41"/>
      <c r="J61" s="41"/>
      <c r="K61" s="15"/>
      <c r="L61" s="41"/>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row>
    <row r="62" spans="1:39" s="38" customFormat="1" x14ac:dyDescent="0.25">
      <c r="A62" s="10" t="s">
        <v>3</v>
      </c>
      <c r="C62" s="40"/>
      <c r="D62" s="35"/>
      <c r="E62" s="35"/>
      <c r="F62" s="11"/>
      <c r="G62" s="10"/>
      <c r="H62" s="11"/>
      <c r="I62" s="41"/>
      <c r="J62" s="41"/>
      <c r="K62" s="15"/>
      <c r="L62" s="41"/>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row>
    <row r="63" spans="1:39" s="38" customFormat="1" x14ac:dyDescent="0.25">
      <c r="A63" s="34"/>
      <c r="C63" s="40"/>
      <c r="D63" s="35"/>
      <c r="E63" s="35"/>
      <c r="F63" s="11"/>
      <c r="G63" s="10"/>
      <c r="H63" s="11"/>
      <c r="I63" s="41"/>
      <c r="J63" s="41"/>
      <c r="K63" s="15"/>
      <c r="L63" s="41"/>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row>
    <row r="64" spans="1:39" s="40" customFormat="1" x14ac:dyDescent="0.25">
      <c r="A64" s="34"/>
      <c r="B64" s="38"/>
      <c r="D64" s="35"/>
      <c r="E64" s="35"/>
      <c r="F64" s="11"/>
      <c r="G64" s="11"/>
      <c r="H64" s="11"/>
      <c r="I64" s="41"/>
      <c r="J64" s="41"/>
      <c r="K64" s="15"/>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row>
    <row r="65" spans="1:39" s="40" customFormat="1" x14ac:dyDescent="0.25">
      <c r="A65" s="34" t="s">
        <v>177</v>
      </c>
      <c r="B65" s="38"/>
      <c r="D65" s="35"/>
      <c r="E65" s="35"/>
      <c r="F65" s="11"/>
      <c r="G65" s="11"/>
      <c r="H65" s="29"/>
      <c r="I65" s="37"/>
      <c r="J65" s="37"/>
      <c r="K65" s="15"/>
      <c r="L65" s="37"/>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row>
    <row r="66" spans="1:39" s="40" customFormat="1" x14ac:dyDescent="0.25">
      <c r="A66" s="34" t="s">
        <v>188</v>
      </c>
      <c r="B66" s="38"/>
      <c r="D66" s="35"/>
      <c r="E66" s="35"/>
      <c r="F66" s="11"/>
      <c r="G66" s="11"/>
      <c r="H66" s="29"/>
      <c r="I66" s="37"/>
      <c r="J66" s="37"/>
      <c r="K66" s="15"/>
      <c r="L66" s="37"/>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row>
    <row r="67" spans="1:39" s="40" customFormat="1" x14ac:dyDescent="0.25">
      <c r="A67" s="34" t="s">
        <v>189</v>
      </c>
      <c r="B67" s="38"/>
      <c r="D67" s="35"/>
      <c r="E67" s="35"/>
      <c r="F67" s="11"/>
      <c r="G67" s="11"/>
      <c r="H67" s="42"/>
      <c r="I67" s="37"/>
      <c r="J67" s="37"/>
      <c r="K67" s="15"/>
      <c r="L67" s="37"/>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row>
    <row r="68" spans="1:39" s="40" customFormat="1" x14ac:dyDescent="0.25">
      <c r="A68" s="34"/>
      <c r="B68" s="38"/>
      <c r="D68" s="35"/>
      <c r="E68" s="35"/>
      <c r="F68" s="11"/>
      <c r="G68" s="11"/>
      <c r="H68" s="42"/>
      <c r="I68" s="37"/>
      <c r="J68" s="37"/>
      <c r="K68" s="15"/>
      <c r="L68" s="37"/>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row>
    <row r="69" spans="1:39" s="40" customFormat="1" x14ac:dyDescent="0.25">
      <c r="A69" s="34"/>
      <c r="B69" s="38"/>
      <c r="D69" s="35"/>
      <c r="E69" s="35"/>
      <c r="F69" s="11"/>
      <c r="G69" s="11"/>
      <c r="H69" s="42"/>
      <c r="I69" s="37"/>
      <c r="J69" s="37"/>
      <c r="K69" s="15"/>
      <c r="L69" s="37"/>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row>
    <row r="70" spans="1:39" x14ac:dyDescent="0.25">
      <c r="A70" s="34"/>
      <c r="B70" s="38"/>
      <c r="C70" s="40"/>
      <c r="D70" s="35"/>
      <c r="E70" s="35"/>
      <c r="F70" s="11"/>
      <c r="G70" s="29"/>
      <c r="H70" s="42"/>
    </row>
    <row r="71" spans="1:39" x14ac:dyDescent="0.25">
      <c r="A71" s="34"/>
      <c r="B71" s="38"/>
      <c r="C71" s="40"/>
      <c r="D71" s="35"/>
      <c r="E71" s="35"/>
      <c r="F71" s="11"/>
      <c r="G71" s="29"/>
      <c r="H71" s="42"/>
    </row>
    <row r="72" spans="1:39" x14ac:dyDescent="0.25">
      <c r="A72" s="35"/>
      <c r="B72" s="40"/>
      <c r="C72" s="40"/>
      <c r="D72" s="35"/>
      <c r="E72" s="35"/>
      <c r="F72" s="11"/>
      <c r="G72" s="42"/>
    </row>
    <row r="73" spans="1:39" x14ac:dyDescent="0.25">
      <c r="A73" s="35"/>
      <c r="B73" s="40"/>
      <c r="C73" s="40"/>
      <c r="D73" s="35"/>
      <c r="E73" s="35"/>
      <c r="F73" s="11"/>
      <c r="G73" s="42"/>
    </row>
    <row r="74" spans="1:39" x14ac:dyDescent="0.25">
      <c r="A74" s="35"/>
      <c r="B74" s="40"/>
      <c r="C74" s="40"/>
      <c r="D74" s="35"/>
      <c r="E74" s="35"/>
      <c r="F74" s="11"/>
      <c r="G74" s="42"/>
    </row>
    <row r="75" spans="1:39" x14ac:dyDescent="0.25">
      <c r="A75" s="35"/>
      <c r="B75" s="40"/>
      <c r="C75" s="40"/>
      <c r="D75" s="35"/>
      <c r="E75" s="35"/>
      <c r="F75" s="11"/>
      <c r="G75" s="42"/>
    </row>
    <row r="76" spans="1:39" x14ac:dyDescent="0.25">
      <c r="A76" s="35"/>
      <c r="B76" s="40"/>
      <c r="C76" s="40"/>
      <c r="D76" s="35"/>
      <c r="E76" s="35"/>
      <c r="F76" s="11"/>
      <c r="G76" s="42"/>
    </row>
    <row r="77" spans="1:39" x14ac:dyDescent="0.25">
      <c r="A77" s="35"/>
      <c r="B77" s="40"/>
      <c r="C77" s="40"/>
      <c r="D77" s="35"/>
      <c r="E77" s="35"/>
      <c r="F77" s="40"/>
    </row>
  </sheetData>
  <sheetProtection password="C630" sheet="1"/>
  <mergeCells count="49">
    <mergeCell ref="H26:H35"/>
    <mergeCell ref="E22:E25"/>
    <mergeCell ref="E26:E35"/>
    <mergeCell ref="F46:F48"/>
    <mergeCell ref="H15:H21"/>
    <mergeCell ref="H22:H25"/>
    <mergeCell ref="G22:G25"/>
    <mergeCell ref="G26:G35"/>
    <mergeCell ref="G36:G41"/>
    <mergeCell ref="I22:I25"/>
    <mergeCell ref="I26:I35"/>
    <mergeCell ref="F15:F21"/>
    <mergeCell ref="F22:F25"/>
    <mergeCell ref="F26:F35"/>
    <mergeCell ref="A49:A50"/>
    <mergeCell ref="A42:A45"/>
    <mergeCell ref="A46:A48"/>
    <mergeCell ref="A26:A35"/>
    <mergeCell ref="E46:E48"/>
    <mergeCell ref="F49:F50"/>
    <mergeCell ref="F42:F45"/>
    <mergeCell ref="E49:E50"/>
    <mergeCell ref="H46:H48"/>
    <mergeCell ref="A7:B7"/>
    <mergeCell ref="A11:B11"/>
    <mergeCell ref="A12:B12"/>
    <mergeCell ref="E15:E21"/>
    <mergeCell ref="A36:A41"/>
    <mergeCell ref="G15:G21"/>
    <mergeCell ref="I15:I21"/>
    <mergeCell ref="I36:I41"/>
    <mergeCell ref="I42:I45"/>
    <mergeCell ref="I46:I48"/>
    <mergeCell ref="G49:G50"/>
    <mergeCell ref="G42:G45"/>
    <mergeCell ref="G46:G48"/>
    <mergeCell ref="H49:H50"/>
    <mergeCell ref="H36:H41"/>
    <mergeCell ref="H42:H45"/>
    <mergeCell ref="E53:E54"/>
    <mergeCell ref="C53:D54"/>
    <mergeCell ref="H56:L56"/>
    <mergeCell ref="H55:L55"/>
    <mergeCell ref="A15:A21"/>
    <mergeCell ref="A22:A25"/>
    <mergeCell ref="F36:F41"/>
    <mergeCell ref="E36:E41"/>
    <mergeCell ref="E42:E45"/>
    <mergeCell ref="I49:I50"/>
  </mergeCells>
  <conditionalFormatting sqref="C15:C52">
    <cfRule type="cellIs" dxfId="713" priority="225" operator="lessThanOrEqual">
      <formula>0</formula>
    </cfRule>
    <cfRule type="cellIs" dxfId="712" priority="226" operator="between">
      <formula>8</formula>
      <formula>16</formula>
    </cfRule>
    <cfRule type="cellIs" dxfId="711" priority="227" operator="between">
      <formula>6</formula>
      <formula>8</formula>
    </cfRule>
    <cfRule type="cellIs" dxfId="621" priority="228" operator="between">
      <formula>3</formula>
      <formula>6</formula>
    </cfRule>
    <cfRule type="cellIs" dxfId="620" priority="229" operator="between">
      <formula>0</formula>
      <formula>3</formula>
    </cfRule>
  </conditionalFormatting>
  <conditionalFormatting sqref="I15:I52">
    <cfRule type="cellIs" dxfId="710" priority="164" stopIfTrue="1" operator="equal">
      <formula>4</formula>
    </cfRule>
  </conditionalFormatting>
  <conditionalFormatting sqref="C9">
    <cfRule type="cellIs" dxfId="709" priority="163" stopIfTrue="1" operator="equal">
      <formula>"-"</formula>
    </cfRule>
  </conditionalFormatting>
  <conditionalFormatting sqref="H54">
    <cfRule type="cellIs" dxfId="708" priority="153" stopIfTrue="1" operator="equal">
      <formula>"pendiente"</formula>
    </cfRule>
    <cfRule type="cellIs" dxfId="707" priority="154" stopIfTrue="1" operator="between">
      <formula>0.5</formula>
      <formula>1</formula>
    </cfRule>
    <cfRule type="cellIs" dxfId="706" priority="155" stopIfTrue="1" operator="between">
      <formula>0.25</formula>
      <formula>0.49999</formula>
    </cfRule>
    <cfRule type="cellIs" dxfId="619" priority="156" stopIfTrue="1" operator="between">
      <formula>0.1</formula>
      <formula>0.249999</formula>
    </cfRule>
    <cfRule type="cellIs" dxfId="618" priority="157" stopIfTrue="1" operator="between">
      <formula>0</formula>
      <formula>0.09999</formula>
    </cfRule>
  </conditionalFormatting>
  <conditionalFormatting sqref="F15">
    <cfRule type="cellIs" dxfId="705" priority="144" stopIfTrue="1" operator="between">
      <formula>0.5</formula>
      <formula>1</formula>
    </cfRule>
    <cfRule type="cellIs" dxfId="704" priority="145" stopIfTrue="1" operator="between">
      <formula>0.25</formula>
      <formula>0.49999</formula>
    </cfRule>
    <cfRule type="cellIs" dxfId="703" priority="146" stopIfTrue="1" operator="between">
      <formula>0.1</formula>
      <formula>0.249999</formula>
    </cfRule>
    <cfRule type="cellIs" dxfId="617" priority="147" stopIfTrue="1" operator="between">
      <formula>0</formula>
      <formula>0.099999</formula>
    </cfRule>
  </conditionalFormatting>
  <conditionalFormatting sqref="G15">
    <cfRule type="cellIs" dxfId="702" priority="140" stopIfTrue="1" operator="between">
      <formula>0.5</formula>
      <formula>1</formula>
    </cfRule>
    <cfRule type="cellIs" dxfId="701" priority="141" stopIfTrue="1" operator="between">
      <formula>0.25</formula>
      <formula>0.49999</formula>
    </cfRule>
    <cfRule type="cellIs" dxfId="700" priority="142" stopIfTrue="1" operator="between">
      <formula>0.1</formula>
      <formula>0.249999</formula>
    </cfRule>
    <cfRule type="cellIs" dxfId="616" priority="143" stopIfTrue="1" operator="between">
      <formula>0</formula>
      <formula>0.099999</formula>
    </cfRule>
  </conditionalFormatting>
  <conditionalFormatting sqref="F22">
    <cfRule type="cellIs" dxfId="699" priority="136" stopIfTrue="1" operator="between">
      <formula>0.5</formula>
      <formula>1</formula>
    </cfRule>
    <cfRule type="cellIs" dxfId="698" priority="137" stopIfTrue="1" operator="between">
      <formula>0.25</formula>
      <formula>0.49999</formula>
    </cfRule>
    <cfRule type="cellIs" dxfId="697" priority="138" stopIfTrue="1" operator="between">
      <formula>0.1</formula>
      <formula>0.249999</formula>
    </cfRule>
    <cfRule type="cellIs" dxfId="615" priority="139" stopIfTrue="1" operator="between">
      <formula>0</formula>
      <formula>0.099999</formula>
    </cfRule>
  </conditionalFormatting>
  <conditionalFormatting sqref="F26">
    <cfRule type="cellIs" dxfId="696" priority="132" stopIfTrue="1" operator="between">
      <formula>0.5</formula>
      <formula>1</formula>
    </cfRule>
    <cfRule type="cellIs" dxfId="695" priority="133" stopIfTrue="1" operator="between">
      <formula>0.25</formula>
      <formula>0.49999</formula>
    </cfRule>
    <cfRule type="cellIs" dxfId="694" priority="134" stopIfTrue="1" operator="between">
      <formula>0.1</formula>
      <formula>0.249999</formula>
    </cfRule>
    <cfRule type="cellIs" dxfId="614" priority="135" stopIfTrue="1" operator="between">
      <formula>0</formula>
      <formula>0.099999</formula>
    </cfRule>
  </conditionalFormatting>
  <conditionalFormatting sqref="F36">
    <cfRule type="cellIs" dxfId="693" priority="128" stopIfTrue="1" operator="between">
      <formula>0.5</formula>
      <formula>1</formula>
    </cfRule>
    <cfRule type="cellIs" dxfId="692" priority="129" stopIfTrue="1" operator="between">
      <formula>0.25</formula>
      <formula>0.49999</formula>
    </cfRule>
    <cfRule type="cellIs" dxfId="691" priority="130" stopIfTrue="1" operator="between">
      <formula>0.1</formula>
      <formula>0.249999</formula>
    </cfRule>
    <cfRule type="cellIs" dxfId="613" priority="131" stopIfTrue="1" operator="between">
      <formula>0</formula>
      <formula>0.099999</formula>
    </cfRule>
  </conditionalFormatting>
  <conditionalFormatting sqref="F42">
    <cfRule type="cellIs" dxfId="690" priority="124" stopIfTrue="1" operator="between">
      <formula>0.5</formula>
      <formula>1</formula>
    </cfRule>
    <cfRule type="cellIs" dxfId="689" priority="125" stopIfTrue="1" operator="between">
      <formula>0.25</formula>
      <formula>0.49999</formula>
    </cfRule>
    <cfRule type="cellIs" dxfId="688" priority="126" stopIfTrue="1" operator="between">
      <formula>0.1</formula>
      <formula>0.249999</formula>
    </cfRule>
    <cfRule type="cellIs" dxfId="612" priority="127" stopIfTrue="1" operator="between">
      <formula>0</formula>
      <formula>0.099999</formula>
    </cfRule>
  </conditionalFormatting>
  <conditionalFormatting sqref="F46">
    <cfRule type="cellIs" dxfId="687" priority="120" stopIfTrue="1" operator="between">
      <formula>0.5</formula>
      <formula>1</formula>
    </cfRule>
    <cfRule type="cellIs" dxfId="686" priority="121" stopIfTrue="1" operator="between">
      <formula>0.25</formula>
      <formula>0.49999</formula>
    </cfRule>
    <cfRule type="cellIs" dxfId="685" priority="122" stopIfTrue="1" operator="between">
      <formula>0.1</formula>
      <formula>0.249999</formula>
    </cfRule>
    <cfRule type="cellIs" dxfId="611" priority="123" stopIfTrue="1" operator="between">
      <formula>0</formula>
      <formula>0.099999</formula>
    </cfRule>
  </conditionalFormatting>
  <conditionalFormatting sqref="F49">
    <cfRule type="cellIs" dxfId="684" priority="116" stopIfTrue="1" operator="between">
      <formula>0.5</formula>
      <formula>1</formula>
    </cfRule>
    <cfRule type="cellIs" dxfId="683" priority="117" stopIfTrue="1" operator="between">
      <formula>0.25</formula>
      <formula>0.49999</formula>
    </cfRule>
    <cfRule type="cellIs" dxfId="682" priority="118" stopIfTrue="1" operator="between">
      <formula>0.1</formula>
      <formula>0.249999</formula>
    </cfRule>
    <cfRule type="cellIs" dxfId="610" priority="119" stopIfTrue="1" operator="between">
      <formula>0</formula>
      <formula>0.099999</formula>
    </cfRule>
  </conditionalFormatting>
  <conditionalFormatting sqref="F51">
    <cfRule type="cellIs" dxfId="681" priority="112" stopIfTrue="1" operator="between">
      <formula>0.5</formula>
      <formula>1</formula>
    </cfRule>
    <cfRule type="cellIs" dxfId="680" priority="113" stopIfTrue="1" operator="between">
      <formula>0.25</formula>
      <formula>0.49999</formula>
    </cfRule>
    <cfRule type="cellIs" dxfId="679" priority="114" stopIfTrue="1" operator="between">
      <formula>0.1</formula>
      <formula>0.249999</formula>
    </cfRule>
    <cfRule type="cellIs" dxfId="609" priority="115" stopIfTrue="1" operator="between">
      <formula>0</formula>
      <formula>0.099999</formula>
    </cfRule>
  </conditionalFormatting>
  <conditionalFormatting sqref="F52">
    <cfRule type="cellIs" dxfId="678" priority="108" stopIfTrue="1" operator="between">
      <formula>0.5</formula>
      <formula>1</formula>
    </cfRule>
    <cfRule type="cellIs" dxfId="677" priority="109" stopIfTrue="1" operator="between">
      <formula>0.25</formula>
      <formula>0.49999</formula>
    </cfRule>
    <cfRule type="cellIs" dxfId="676" priority="110" stopIfTrue="1" operator="between">
      <formula>0.1</formula>
      <formula>0.249999</formula>
    </cfRule>
    <cfRule type="cellIs" dxfId="608" priority="111" stopIfTrue="1" operator="between">
      <formula>0</formula>
      <formula>0.099999</formula>
    </cfRule>
  </conditionalFormatting>
  <conditionalFormatting sqref="G22">
    <cfRule type="cellIs" dxfId="675" priority="104" stopIfTrue="1" operator="between">
      <formula>0.5</formula>
      <formula>1</formula>
    </cfRule>
    <cfRule type="cellIs" dxfId="674" priority="105" stopIfTrue="1" operator="between">
      <formula>0.25</formula>
      <formula>0.49999</formula>
    </cfRule>
    <cfRule type="cellIs" dxfId="673" priority="106" stopIfTrue="1" operator="between">
      <formula>0.1</formula>
      <formula>0.249999</formula>
    </cfRule>
    <cfRule type="cellIs" dxfId="607" priority="107" stopIfTrue="1" operator="between">
      <formula>0</formula>
      <formula>0.099999</formula>
    </cfRule>
  </conditionalFormatting>
  <conditionalFormatting sqref="G26">
    <cfRule type="cellIs" dxfId="672" priority="100" stopIfTrue="1" operator="between">
      <formula>0.5</formula>
      <formula>1</formula>
    </cfRule>
    <cfRule type="cellIs" dxfId="671" priority="101" stopIfTrue="1" operator="between">
      <formula>0.25</formula>
      <formula>0.49999</formula>
    </cfRule>
    <cfRule type="cellIs" dxfId="670" priority="102" stopIfTrue="1" operator="between">
      <formula>0.1</formula>
      <formula>0.249999</formula>
    </cfRule>
    <cfRule type="cellIs" dxfId="606" priority="103" stopIfTrue="1" operator="between">
      <formula>0</formula>
      <formula>0.099999</formula>
    </cfRule>
  </conditionalFormatting>
  <conditionalFormatting sqref="G36">
    <cfRule type="cellIs" dxfId="669" priority="96" stopIfTrue="1" operator="between">
      <formula>0.5</formula>
      <formula>1</formula>
    </cfRule>
    <cfRule type="cellIs" dxfId="668" priority="97" stopIfTrue="1" operator="between">
      <formula>0.25</formula>
      <formula>0.49999</formula>
    </cfRule>
    <cfRule type="cellIs" dxfId="667" priority="98" stopIfTrue="1" operator="between">
      <formula>0.1</formula>
      <formula>0.249999</formula>
    </cfRule>
    <cfRule type="cellIs" dxfId="605" priority="99" stopIfTrue="1" operator="between">
      <formula>0</formula>
      <formula>0.099999</formula>
    </cfRule>
  </conditionalFormatting>
  <conditionalFormatting sqref="G42">
    <cfRule type="cellIs" dxfId="666" priority="92" stopIfTrue="1" operator="between">
      <formula>0.5</formula>
      <formula>1</formula>
    </cfRule>
    <cfRule type="cellIs" dxfId="665" priority="93" stopIfTrue="1" operator="between">
      <formula>0.25</formula>
      <formula>0.49999</formula>
    </cfRule>
    <cfRule type="cellIs" dxfId="664" priority="94" stopIfTrue="1" operator="between">
      <formula>0.1</formula>
      <formula>0.249999</formula>
    </cfRule>
    <cfRule type="cellIs" dxfId="604" priority="95" stopIfTrue="1" operator="between">
      <formula>0</formula>
      <formula>0.099999</formula>
    </cfRule>
  </conditionalFormatting>
  <conditionalFormatting sqref="G46">
    <cfRule type="cellIs" dxfId="663" priority="88" stopIfTrue="1" operator="between">
      <formula>0.5</formula>
      <formula>1</formula>
    </cfRule>
    <cfRule type="cellIs" dxfId="662" priority="89" stopIfTrue="1" operator="between">
      <formula>0.25</formula>
      <formula>0.49999</formula>
    </cfRule>
    <cfRule type="cellIs" dxfId="661" priority="90" stopIfTrue="1" operator="between">
      <formula>0.1</formula>
      <formula>0.249999</formula>
    </cfRule>
    <cfRule type="cellIs" dxfId="603" priority="91" stopIfTrue="1" operator="between">
      <formula>0</formula>
      <formula>0.099999</formula>
    </cfRule>
  </conditionalFormatting>
  <conditionalFormatting sqref="G49">
    <cfRule type="cellIs" dxfId="660" priority="84" stopIfTrue="1" operator="between">
      <formula>0.5</formula>
      <formula>1</formula>
    </cfRule>
    <cfRule type="cellIs" dxfId="659" priority="85" stopIfTrue="1" operator="between">
      <formula>0.25</formula>
      <formula>0.49999</formula>
    </cfRule>
    <cfRule type="cellIs" dxfId="658" priority="86" stopIfTrue="1" operator="between">
      <formula>0.1</formula>
      <formula>0.249999</formula>
    </cfRule>
    <cfRule type="cellIs" dxfId="602" priority="87" stopIfTrue="1" operator="between">
      <formula>0</formula>
      <formula>0.099999</formula>
    </cfRule>
  </conditionalFormatting>
  <conditionalFormatting sqref="G51">
    <cfRule type="cellIs" dxfId="657" priority="80" stopIfTrue="1" operator="between">
      <formula>0.5</formula>
      <formula>1</formula>
    </cfRule>
    <cfRule type="cellIs" dxfId="656" priority="81" stopIfTrue="1" operator="between">
      <formula>0.25</formula>
      <formula>0.49999</formula>
    </cfRule>
    <cfRule type="cellIs" dxfId="655" priority="82" stopIfTrue="1" operator="between">
      <formula>0.1</formula>
      <formula>0.249999</formula>
    </cfRule>
    <cfRule type="cellIs" dxfId="601" priority="83" stopIfTrue="1" operator="between">
      <formula>0</formula>
      <formula>0.099999</formula>
    </cfRule>
  </conditionalFormatting>
  <conditionalFormatting sqref="G52">
    <cfRule type="cellIs" dxfId="654" priority="76" stopIfTrue="1" operator="between">
      <formula>0.5</formula>
      <formula>1</formula>
    </cfRule>
    <cfRule type="cellIs" dxfId="653" priority="77" stopIfTrue="1" operator="between">
      <formula>0.25</formula>
      <formula>0.49999</formula>
    </cfRule>
    <cfRule type="cellIs" dxfId="652" priority="78" stopIfTrue="1" operator="between">
      <formula>0.1</formula>
      <formula>0.249999</formula>
    </cfRule>
    <cfRule type="cellIs" dxfId="600" priority="79" stopIfTrue="1" operator="between">
      <formula>0</formula>
      <formula>0.099999</formula>
    </cfRule>
  </conditionalFormatting>
  <conditionalFormatting sqref="H53">
    <cfRule type="cellIs" dxfId="651" priority="46" stopIfTrue="1" operator="equal">
      <formula>"pendiente"</formula>
    </cfRule>
    <cfRule type="cellIs" dxfId="650" priority="47" stopIfTrue="1" operator="between">
      <formula>0.5</formula>
      <formula>1</formula>
    </cfRule>
    <cfRule type="cellIs" dxfId="649" priority="48" stopIfTrue="1" operator="between">
      <formula>0.25</formula>
      <formula>0.49999</formula>
    </cfRule>
    <cfRule type="cellIs" dxfId="599" priority="49" stopIfTrue="1" operator="between">
      <formula>0.1</formula>
      <formula>0.249999</formula>
    </cfRule>
    <cfRule type="cellIs" dxfId="598" priority="50" stopIfTrue="1" operator="between">
      <formula>0</formula>
      <formula>0.09999</formula>
    </cfRule>
  </conditionalFormatting>
  <conditionalFormatting sqref="H15">
    <cfRule type="expression" dxfId="648" priority="41" stopIfTrue="1">
      <formula>$G15="pendiente"</formula>
    </cfRule>
    <cfRule type="expression" dxfId="647" priority="42" stopIfTrue="1">
      <formula>AND($G15&gt;=0,$G15&lt;=0.0999)</formula>
    </cfRule>
    <cfRule type="expression" dxfId="646" priority="43" stopIfTrue="1">
      <formula>AND($G15&gt;=0.1,$G15&lt;=0.249999)</formula>
    </cfRule>
    <cfRule type="expression" dxfId="597" priority="44" stopIfTrue="1">
      <formula>AND($G15&gt;=0.25,$G15&lt;=0.4999)</formula>
    </cfRule>
    <cfRule type="expression" dxfId="596" priority="45" stopIfTrue="1">
      <formula>$G15&gt;=0.5</formula>
    </cfRule>
  </conditionalFormatting>
  <conditionalFormatting sqref="H22">
    <cfRule type="expression" dxfId="645" priority="36" stopIfTrue="1">
      <formula>$G22="pendiente"</formula>
    </cfRule>
    <cfRule type="expression" dxfId="644" priority="37" stopIfTrue="1">
      <formula>AND($G22&gt;=0,$G22&lt;=0.0999)</formula>
    </cfRule>
    <cfRule type="expression" dxfId="643" priority="38" stopIfTrue="1">
      <formula>AND($G22&gt;=0.1,$G22&lt;=0.249999)</formula>
    </cfRule>
    <cfRule type="expression" dxfId="595" priority="39" stopIfTrue="1">
      <formula>AND($G22&gt;=0.25,$G22&lt;=0.4999)</formula>
    </cfRule>
    <cfRule type="expression" dxfId="594" priority="40" stopIfTrue="1">
      <formula>$G22&gt;=0.5</formula>
    </cfRule>
  </conditionalFormatting>
  <conditionalFormatting sqref="H26">
    <cfRule type="expression" dxfId="642" priority="31" stopIfTrue="1">
      <formula>$G26="pendiente"</formula>
    </cfRule>
    <cfRule type="expression" dxfId="641" priority="32" stopIfTrue="1">
      <formula>AND($G26&gt;=0,$G26&lt;=0.0999)</formula>
    </cfRule>
    <cfRule type="expression" dxfId="640" priority="33" stopIfTrue="1">
      <formula>AND($G26&gt;=0.1,$G26&lt;=0.249999)</formula>
    </cfRule>
    <cfRule type="expression" dxfId="593" priority="34" stopIfTrue="1">
      <formula>AND($G26&gt;=0.25,$G26&lt;=0.4999)</formula>
    </cfRule>
    <cfRule type="expression" dxfId="592" priority="35" stopIfTrue="1">
      <formula>$G26&gt;=0.5</formula>
    </cfRule>
  </conditionalFormatting>
  <conditionalFormatting sqref="H36">
    <cfRule type="expression" dxfId="639" priority="26" stopIfTrue="1">
      <formula>$G36="pendiente"</formula>
    </cfRule>
    <cfRule type="expression" dxfId="638" priority="27" stopIfTrue="1">
      <formula>AND($G36&gt;=0,$G36&lt;=0.0999)</formula>
    </cfRule>
    <cfRule type="expression" dxfId="637" priority="28" stopIfTrue="1">
      <formula>AND($G36&gt;=0.1,$G36&lt;=0.249999)</formula>
    </cfRule>
    <cfRule type="expression" dxfId="591" priority="29" stopIfTrue="1">
      <formula>AND($G36&gt;=0.25,$G36&lt;=0.4999)</formula>
    </cfRule>
    <cfRule type="expression" dxfId="590" priority="30" stopIfTrue="1">
      <formula>$G36&gt;=0.5</formula>
    </cfRule>
  </conditionalFormatting>
  <conditionalFormatting sqref="H42">
    <cfRule type="expression" dxfId="636" priority="21" stopIfTrue="1">
      <formula>$G42="pendiente"</formula>
    </cfRule>
    <cfRule type="expression" dxfId="635" priority="22" stopIfTrue="1">
      <formula>AND($G42&gt;=0,$G42&lt;=0.0999)</formula>
    </cfRule>
    <cfRule type="expression" dxfId="634" priority="23" stopIfTrue="1">
      <formula>AND($G42&gt;=0.1,$G42&lt;=0.249999)</formula>
    </cfRule>
    <cfRule type="expression" dxfId="589" priority="24" stopIfTrue="1">
      <formula>AND($G42&gt;=0.25,$G42&lt;=0.4999)</formula>
    </cfRule>
    <cfRule type="expression" dxfId="588" priority="25" stopIfTrue="1">
      <formula>$G42&gt;=0.5</formula>
    </cfRule>
  </conditionalFormatting>
  <conditionalFormatting sqref="H46">
    <cfRule type="expression" dxfId="633" priority="16" stopIfTrue="1">
      <formula>$G46="pendiente"</formula>
    </cfRule>
    <cfRule type="expression" dxfId="632" priority="17" stopIfTrue="1">
      <formula>AND($G46&gt;=0,$G46&lt;=0.0999)</formula>
    </cfRule>
    <cfRule type="expression" dxfId="631" priority="18" stopIfTrue="1">
      <formula>AND($G46&gt;=0.1,$G46&lt;=0.249999)</formula>
    </cfRule>
    <cfRule type="expression" dxfId="587" priority="19" stopIfTrue="1">
      <formula>AND($G46&gt;=0.25,$G46&lt;=0.4999)</formula>
    </cfRule>
    <cfRule type="expression" dxfId="586" priority="20" stopIfTrue="1">
      <formula>$G46&gt;=0.5</formula>
    </cfRule>
  </conditionalFormatting>
  <conditionalFormatting sqref="H49">
    <cfRule type="expression" dxfId="630" priority="11" stopIfTrue="1">
      <formula>$G49="pendiente"</formula>
    </cfRule>
    <cfRule type="expression" dxfId="629" priority="12" stopIfTrue="1">
      <formula>AND($G49&gt;=0,$G49&lt;=0.0999)</formula>
    </cfRule>
    <cfRule type="expression" dxfId="628" priority="13" stopIfTrue="1">
      <formula>AND($G49&gt;=0.1,$G49&lt;=0.249999)</formula>
    </cfRule>
    <cfRule type="expression" dxfId="585" priority="14" stopIfTrue="1">
      <formula>AND($G49&gt;=0.25,$G49&lt;=0.4999)</formula>
    </cfRule>
    <cfRule type="expression" dxfId="584" priority="15" stopIfTrue="1">
      <formula>$G49&gt;=0.5</formula>
    </cfRule>
  </conditionalFormatting>
  <conditionalFormatting sqref="H51">
    <cfRule type="expression" dxfId="627" priority="6" stopIfTrue="1">
      <formula>$G51="pendiente"</formula>
    </cfRule>
    <cfRule type="expression" dxfId="626" priority="7" stopIfTrue="1">
      <formula>AND($G51&gt;=0,$G51&lt;=0.0999)</formula>
    </cfRule>
    <cfRule type="expression" dxfId="625" priority="8" stopIfTrue="1">
      <formula>AND($G51&gt;=0.1,$G51&lt;=0.249999)</formula>
    </cfRule>
    <cfRule type="expression" dxfId="583" priority="9" stopIfTrue="1">
      <formula>AND($G51&gt;=0.25,$G51&lt;=0.4999)</formula>
    </cfRule>
    <cfRule type="expression" dxfId="582" priority="10" stopIfTrue="1">
      <formula>$G51&gt;=0.5</formula>
    </cfRule>
  </conditionalFormatting>
  <conditionalFormatting sqref="H52">
    <cfRule type="expression" dxfId="624" priority="1" stopIfTrue="1">
      <formula>$G52="pendiente"</formula>
    </cfRule>
    <cfRule type="expression" dxfId="623" priority="2" stopIfTrue="1">
      <formula>AND($G52&gt;=0,$G52&lt;=0.0999)</formula>
    </cfRule>
    <cfRule type="expression" dxfId="622" priority="3" stopIfTrue="1">
      <formula>AND($G52&gt;=0.1,$G52&lt;=0.249999)</formula>
    </cfRule>
    <cfRule type="expression" dxfId="581" priority="4" stopIfTrue="1">
      <formula>AND($G52&gt;=0.25,$G52&lt;=0.4999)</formula>
    </cfRule>
    <cfRule type="expression" dxfId="580" priority="5" stopIfTrue="1">
      <formula>$G52&gt;=0.5</formula>
    </cfRule>
  </conditionalFormatting>
  <dataValidations count="3">
    <dataValidation type="list" allowBlank="1" showInputMessage="1" showErrorMessage="1" sqref="B3" xr:uid="{CAD6DB9B-E3A7-4DBF-9D61-B15FF1ADF1B1}">
      <formula1>$A$60:$A$62</formula1>
    </dataValidation>
    <dataValidation type="list" allowBlank="1" showInputMessage="1" showErrorMessage="1" sqref="C9" xr:uid="{9F7674AD-85FA-4654-AC09-69E3623F177E}">
      <formula1>$A$65:$A$67</formula1>
    </dataValidation>
    <dataValidation type="list" allowBlank="1" showInputMessage="1" showErrorMessage="1" sqref="D15:D52" xr:uid="{651E2F48-3B75-4B07-90A2-095127E0E858}">
      <formula1>$B$57:$B$60</formula1>
    </dataValidation>
  </dataValidations>
  <pageMargins left="0.19685039370078741" right="7.874015748031496E-2" top="7.874015748031496E-2" bottom="7.874015748031496E-2" header="0" footer="0"/>
  <pageSetup paperSize="8" scale="53" orientation="landscape"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3AAD-B030-499C-985C-4AF826C54455}">
  <sheetPr>
    <tabColor theme="5" tint="-0.249977111117893"/>
  </sheetPr>
  <dimension ref="A1:AE89"/>
  <sheetViews>
    <sheetView showGridLines="0" tabSelected="1" zoomScale="60" zoomScaleNormal="60" workbookViewId="0">
      <selection activeCell="C17" sqref="C17"/>
    </sheetView>
  </sheetViews>
  <sheetFormatPr baseColWidth="10" defaultColWidth="11.5703125" defaultRowHeight="15" x14ac:dyDescent="0.25"/>
  <cols>
    <col min="1" max="1" width="14.7109375" style="15" customWidth="1"/>
    <col min="2" max="2" width="69.5703125" style="49" customWidth="1"/>
    <col min="3" max="3" width="150.7109375" style="30" customWidth="1"/>
    <col min="4" max="4" width="50.7109375" style="30" customWidth="1"/>
    <col min="5" max="5" width="21.140625" style="30" customWidth="1"/>
    <col min="6" max="6" width="21.140625" style="30" hidden="1" customWidth="1"/>
    <col min="7" max="8" width="20.28515625" style="30" hidden="1" customWidth="1"/>
    <col min="9" max="9" width="20.28515625" style="30" customWidth="1"/>
    <col min="10" max="10" width="18.28515625" style="15" hidden="1" customWidth="1"/>
    <col min="11" max="11" width="41.42578125" style="15" customWidth="1"/>
    <col min="12" max="12" width="51.28515625" style="15" customWidth="1"/>
    <col min="13" max="13" width="50.140625" style="15" customWidth="1"/>
    <col min="14" max="16384" width="11.5703125" style="15"/>
  </cols>
  <sheetData>
    <row r="1" spans="1:31" s="59" customFormat="1" ht="18.75" x14ac:dyDescent="0.25">
      <c r="A1" s="5" t="s">
        <v>232</v>
      </c>
      <c r="B1" s="12"/>
      <c r="C1" s="36"/>
      <c r="D1" s="33"/>
      <c r="E1" s="36"/>
      <c r="F1" s="36"/>
      <c r="G1" s="37"/>
      <c r="H1" s="37"/>
      <c r="I1" s="37"/>
      <c r="J1" s="37"/>
      <c r="K1" s="37"/>
      <c r="L1" s="13"/>
      <c r="M1" s="37"/>
      <c r="N1" s="37"/>
      <c r="O1" s="37"/>
      <c r="P1" s="37"/>
      <c r="Q1" s="37"/>
      <c r="R1" s="37"/>
      <c r="S1" s="37"/>
      <c r="T1" s="37"/>
      <c r="U1" s="37"/>
      <c r="V1" s="37"/>
      <c r="W1" s="37"/>
      <c r="X1" s="37"/>
      <c r="Y1" s="37"/>
      <c r="Z1" s="37"/>
      <c r="AA1" s="37"/>
      <c r="AB1" s="37"/>
      <c r="AC1" s="37"/>
      <c r="AD1" s="37"/>
      <c r="AE1" s="37"/>
    </row>
    <row r="2" spans="1:31" s="59" customFormat="1" ht="18.75" x14ac:dyDescent="0.25">
      <c r="A2" s="5"/>
      <c r="B2" s="12"/>
      <c r="C2" s="36"/>
      <c r="D2" s="33"/>
      <c r="E2" s="36"/>
      <c r="F2" s="36"/>
      <c r="G2" s="37"/>
      <c r="H2" s="37"/>
      <c r="I2" s="37"/>
      <c r="J2" s="37"/>
      <c r="K2" s="37"/>
      <c r="L2" s="13"/>
      <c r="M2" s="37"/>
      <c r="N2" s="37"/>
      <c r="O2" s="37"/>
      <c r="P2" s="37"/>
      <c r="Q2" s="37"/>
      <c r="R2" s="37"/>
      <c r="S2" s="37"/>
      <c r="T2" s="37"/>
      <c r="U2" s="37"/>
      <c r="V2" s="37"/>
      <c r="W2" s="37"/>
      <c r="X2" s="37"/>
      <c r="Y2" s="37"/>
      <c r="Z2" s="37"/>
      <c r="AA2" s="37"/>
      <c r="AB2" s="37"/>
      <c r="AC2" s="37"/>
      <c r="AD2" s="37"/>
      <c r="AE2" s="37"/>
    </row>
    <row r="3" spans="1:31" s="59" customFormat="1" ht="18.75" x14ac:dyDescent="0.25">
      <c r="A3" s="15"/>
      <c r="B3" s="6" t="s">
        <v>133</v>
      </c>
      <c r="C3" s="1"/>
      <c r="D3" s="33"/>
      <c r="E3" s="36"/>
      <c r="F3" s="36"/>
      <c r="G3" s="37"/>
      <c r="H3" s="37"/>
      <c r="I3" s="37"/>
      <c r="J3" s="37"/>
      <c r="K3" s="37"/>
      <c r="L3" s="15"/>
      <c r="M3" s="37"/>
      <c r="N3" s="37"/>
      <c r="O3" s="37"/>
      <c r="P3" s="37"/>
      <c r="Q3" s="37"/>
      <c r="R3" s="37"/>
      <c r="S3" s="37"/>
      <c r="T3" s="37"/>
      <c r="U3" s="37"/>
      <c r="V3" s="37"/>
      <c r="W3" s="37"/>
      <c r="X3" s="37"/>
      <c r="Y3" s="37"/>
      <c r="Z3" s="37"/>
      <c r="AA3" s="37"/>
      <c r="AB3" s="37"/>
      <c r="AC3" s="37"/>
      <c r="AD3" s="37"/>
      <c r="AE3" s="37"/>
    </row>
    <row r="4" spans="1:31" s="37" customFormat="1" ht="18.75" x14ac:dyDescent="0.25">
      <c r="B4" s="6" t="s">
        <v>134</v>
      </c>
      <c r="C4" s="2"/>
      <c r="D4" s="31"/>
      <c r="E4" s="43"/>
      <c r="F4" s="43"/>
      <c r="L4" s="15"/>
    </row>
    <row r="5" spans="1:31" s="37" customFormat="1" ht="18.75" x14ac:dyDescent="0.25">
      <c r="B5" s="6" t="s">
        <v>249</v>
      </c>
      <c r="C5" s="2"/>
      <c r="D5" s="31"/>
      <c r="E5" s="43"/>
      <c r="F5" s="43"/>
      <c r="L5" s="15"/>
    </row>
    <row r="6" spans="1:31" s="46" customFormat="1" x14ac:dyDescent="0.25">
      <c r="B6" s="47"/>
      <c r="C6" s="16"/>
      <c r="D6" s="16"/>
      <c r="E6" s="16"/>
      <c r="F6" s="16"/>
      <c r="G6" s="16"/>
      <c r="H6" s="16"/>
      <c r="I6" s="16"/>
      <c r="L6" s="16"/>
    </row>
    <row r="7" spans="1:31" s="46" customFormat="1" ht="18.75" x14ac:dyDescent="0.3">
      <c r="B7" s="175" t="s">
        <v>192</v>
      </c>
      <c r="C7" s="175"/>
      <c r="D7" s="59"/>
      <c r="E7" s="16"/>
      <c r="F7" s="16"/>
      <c r="G7" s="16"/>
      <c r="H7" s="16"/>
      <c r="I7" s="16"/>
      <c r="J7" s="16"/>
      <c r="K7" s="16"/>
      <c r="L7" s="16"/>
      <c r="M7" s="16"/>
      <c r="N7" s="16"/>
      <c r="O7" s="16"/>
      <c r="P7" s="16"/>
      <c r="Q7" s="16"/>
      <c r="R7" s="16"/>
      <c r="S7" s="16"/>
      <c r="T7" s="16"/>
      <c r="U7" s="16"/>
    </row>
    <row r="8" spans="1:31" s="46" customFormat="1" x14ac:dyDescent="0.25">
      <c r="B8" s="59"/>
      <c r="C8" s="59"/>
      <c r="D8" s="81" t="s">
        <v>183</v>
      </c>
      <c r="E8" s="16"/>
      <c r="F8" s="16"/>
      <c r="G8" s="38" t="s">
        <v>198</v>
      </c>
      <c r="H8" s="38"/>
      <c r="I8" s="38"/>
      <c r="J8" s="16"/>
      <c r="K8" s="16"/>
      <c r="L8" s="16"/>
      <c r="M8" s="16"/>
      <c r="N8" s="16"/>
      <c r="O8" s="16"/>
      <c r="P8" s="16"/>
      <c r="Q8" s="16"/>
      <c r="R8" s="16"/>
      <c r="S8" s="16"/>
      <c r="T8" s="16"/>
      <c r="U8" s="16"/>
    </row>
    <row r="9" spans="1:31" s="46" customFormat="1" x14ac:dyDescent="0.25">
      <c r="B9" s="82" t="s">
        <v>193</v>
      </c>
      <c r="C9" s="83" t="s">
        <v>229</v>
      </c>
      <c r="D9" s="84" t="s">
        <v>177</v>
      </c>
      <c r="E9" s="16"/>
      <c r="F9" s="16"/>
      <c r="G9" s="38" t="s">
        <v>194</v>
      </c>
      <c r="H9" s="38"/>
      <c r="I9" s="38"/>
      <c r="J9" s="16"/>
      <c r="K9" s="16"/>
      <c r="L9" s="16"/>
      <c r="M9" s="16"/>
      <c r="N9" s="16"/>
      <c r="O9" s="16"/>
      <c r="P9" s="16"/>
      <c r="Q9" s="16"/>
      <c r="R9" s="16"/>
      <c r="S9" s="16"/>
      <c r="T9" s="16"/>
      <c r="U9" s="16"/>
    </row>
    <row r="10" spans="1:31" s="46" customFormat="1" x14ac:dyDescent="0.25">
      <c r="B10" s="82" t="s">
        <v>195</v>
      </c>
      <c r="C10" s="83" t="s">
        <v>230</v>
      </c>
      <c r="D10" s="84" t="s">
        <v>177</v>
      </c>
      <c r="E10" s="16"/>
      <c r="F10" s="16"/>
      <c r="G10" s="43"/>
      <c r="H10" s="43"/>
      <c r="I10" s="43"/>
      <c r="J10" s="16"/>
      <c r="K10" s="16"/>
      <c r="L10" s="16"/>
      <c r="M10" s="16"/>
      <c r="N10" s="16"/>
      <c r="O10" s="16"/>
      <c r="P10" s="16"/>
      <c r="Q10" s="16"/>
      <c r="R10" s="16"/>
      <c r="S10" s="16"/>
      <c r="T10" s="16"/>
      <c r="U10" s="16"/>
    </row>
    <row r="11" spans="1:31" s="46" customFormat="1" x14ac:dyDescent="0.25">
      <c r="B11" s="82" t="s">
        <v>196</v>
      </c>
      <c r="C11" s="83" t="s">
        <v>231</v>
      </c>
      <c r="D11" s="84" t="s">
        <v>177</v>
      </c>
      <c r="E11" s="16"/>
      <c r="F11" s="16"/>
      <c r="G11" s="16"/>
      <c r="H11" s="16"/>
      <c r="I11" s="16"/>
      <c r="J11" s="16"/>
      <c r="K11" s="16"/>
      <c r="L11" s="16"/>
      <c r="M11" s="16"/>
      <c r="N11" s="16"/>
      <c r="O11" s="16"/>
      <c r="P11" s="16"/>
      <c r="Q11" s="16"/>
      <c r="R11" s="16"/>
      <c r="S11" s="16"/>
      <c r="T11" s="16"/>
      <c r="U11" s="16"/>
    </row>
    <row r="12" spans="1:31" s="46" customFormat="1" x14ac:dyDescent="0.25">
      <c r="B12" s="47"/>
      <c r="C12" s="16"/>
      <c r="D12" s="16"/>
      <c r="E12" s="16"/>
      <c r="F12" s="16"/>
      <c r="G12" s="16"/>
      <c r="H12" s="16"/>
      <c r="I12" s="16"/>
      <c r="J12" s="88">
        <v>1</v>
      </c>
      <c r="K12" s="16"/>
      <c r="L12" s="16"/>
      <c r="M12" s="16"/>
      <c r="N12" s="16"/>
      <c r="O12" s="16"/>
      <c r="P12" s="16"/>
      <c r="Q12" s="16"/>
      <c r="R12" s="16"/>
      <c r="S12" s="16"/>
      <c r="T12" s="16"/>
      <c r="U12" s="16"/>
    </row>
    <row r="13" spans="1:31" s="46" customFormat="1" ht="15.75" x14ac:dyDescent="0.25">
      <c r="B13" s="89" t="s">
        <v>197</v>
      </c>
      <c r="C13" s="16"/>
      <c r="D13" s="16"/>
      <c r="E13" s="16"/>
      <c r="F13" s="16"/>
      <c r="G13" s="16"/>
      <c r="H13" s="16"/>
      <c r="I13" s="16"/>
      <c r="J13" s="16"/>
      <c r="K13" s="16"/>
      <c r="L13" s="16"/>
      <c r="M13" s="16"/>
      <c r="N13" s="16"/>
      <c r="O13" s="16"/>
      <c r="P13" s="16"/>
      <c r="Q13" s="16"/>
      <c r="R13" s="16"/>
      <c r="S13" s="16"/>
      <c r="T13" s="16"/>
      <c r="U13" s="16"/>
    </row>
    <row r="14" spans="1:31" s="46" customFormat="1" x14ac:dyDescent="0.25">
      <c r="B14" s="90" t="str">
        <f>IF(OR(D9="Sí",D10="Sí",D11="Sí"),G8,IF(AND(D9="No",D10="No",D11="No"),G9,""))</f>
        <v/>
      </c>
      <c r="C14" s="16"/>
      <c r="D14" s="16"/>
      <c r="E14" s="16"/>
      <c r="F14" s="16"/>
      <c r="G14" s="16"/>
      <c r="H14" s="16"/>
      <c r="I14" s="16"/>
      <c r="L14" s="16"/>
    </row>
    <row r="15" spans="1:31" s="46" customFormat="1" x14ac:dyDescent="0.25">
      <c r="B15" s="47"/>
      <c r="C15" s="16"/>
      <c r="D15" s="16"/>
      <c r="E15" s="16"/>
      <c r="F15" s="16"/>
      <c r="G15" s="16"/>
      <c r="H15" s="16"/>
      <c r="I15" s="16"/>
      <c r="L15" s="16"/>
    </row>
    <row r="16" spans="1:31" ht="45" x14ac:dyDescent="0.25">
      <c r="B16" s="48" t="s">
        <v>0</v>
      </c>
      <c r="C16" s="48" t="s">
        <v>1</v>
      </c>
      <c r="D16" s="48" t="s">
        <v>114</v>
      </c>
      <c r="E16" s="48" t="s">
        <v>113</v>
      </c>
      <c r="F16" s="48" t="s">
        <v>200</v>
      </c>
      <c r="G16" s="48" t="s">
        <v>223</v>
      </c>
      <c r="H16" s="48" t="s">
        <v>224</v>
      </c>
      <c r="I16" s="48" t="s">
        <v>201</v>
      </c>
      <c r="J16" s="48" t="s">
        <v>160</v>
      </c>
      <c r="K16" s="48" t="s">
        <v>179</v>
      </c>
      <c r="L16" s="48" t="s">
        <v>179</v>
      </c>
      <c r="M16" s="48" t="s">
        <v>199</v>
      </c>
    </row>
    <row r="17" spans="1:13" ht="120" customHeight="1" x14ac:dyDescent="0.25">
      <c r="A17" s="201" t="s">
        <v>227</v>
      </c>
      <c r="B17" s="196" t="s">
        <v>74</v>
      </c>
      <c r="C17" s="101" t="s">
        <v>250</v>
      </c>
      <c r="D17" s="18" t="s">
        <v>115</v>
      </c>
      <c r="E17" s="3" t="s">
        <v>177</v>
      </c>
      <c r="F17" s="172">
        <v>40</v>
      </c>
      <c r="G17" s="169" t="str">
        <f>IF(D9="No","No aplica",+IF(COUNTIF(E17:E20,"-")&gt;0,"pendiente",IF(OR(E17=2,E19=2),2/2,IF(AND(E17=1,E19=1),2/3+(E18+E20)/4,IF(E17=1,E17/3+(E18+E19+E20)/6,IF(E19=1,E19/3+(E17+E18+E20)/6,SUM(E17:E20)/8))))))</f>
        <v>pendiente</v>
      </c>
      <c r="H17" s="169" t="str">
        <f>IF(D9="No","No aplica",+IF(COUNTIF(E17:E20,"-")&gt;0,"pendiente",IF(G17&gt;=1,1,G17)))</f>
        <v>pendiente</v>
      </c>
      <c r="I17" s="176" t="str">
        <f>IF(D9="No","No aplica",+IF(COUNTIF(E17:E20,"-")&gt;0,"pendiente",(H17*F17)/100))</f>
        <v>pendiente</v>
      </c>
      <c r="J17" s="179">
        <v>3</v>
      </c>
      <c r="K17" s="152"/>
      <c r="L17" s="152" t="str">
        <f>IF(COUNTIF(E17,"-")&gt;0,"",IF(E17&gt;=1,"Posible riesgo de FRAUDE.Deben revisarse las operaciones/proyectos vinculados con la materialización de esta bandera.El alcance de la revisión tiene que ser más amplio que el realizado inicialmente y permitir concluir sobre la existencia o no de fraude.",""))</f>
        <v/>
      </c>
      <c r="M17" s="119"/>
    </row>
    <row r="18" spans="1:13" ht="120" customHeight="1" x14ac:dyDescent="0.25">
      <c r="A18" s="202"/>
      <c r="B18" s="196"/>
      <c r="C18" s="51" t="s">
        <v>75</v>
      </c>
      <c r="D18" s="18" t="s">
        <v>115</v>
      </c>
      <c r="E18" s="3" t="s">
        <v>177</v>
      </c>
      <c r="F18" s="174"/>
      <c r="G18" s="170"/>
      <c r="H18" s="170"/>
      <c r="I18" s="177"/>
      <c r="J18" s="179"/>
      <c r="K18" s="152"/>
      <c r="L18" s="152" t="str">
        <f>IF(COUNTIF(E18,"-")&gt;0,"",IF(E18&gt;=1,"Posible riesgo de FRAUDE.Deben revisarse las operaciones/proyectos vinculados con la materialización de esta bandera.El alcance de la revisión tiene que ser más amplio que el realizado inicialmente y permitir concluir sobre la existencia o no de fraude.",""))</f>
        <v/>
      </c>
      <c r="M18" s="119"/>
    </row>
    <row r="19" spans="1:13" ht="120" customHeight="1" x14ac:dyDescent="0.25">
      <c r="A19" s="202"/>
      <c r="B19" s="196"/>
      <c r="C19" s="101" t="s">
        <v>76</v>
      </c>
      <c r="D19" s="18" t="s">
        <v>115</v>
      </c>
      <c r="E19" s="3" t="s">
        <v>177</v>
      </c>
      <c r="F19" s="174"/>
      <c r="G19" s="170"/>
      <c r="H19" s="170"/>
      <c r="I19" s="177"/>
      <c r="J19" s="179"/>
      <c r="K19" s="152"/>
      <c r="L19" s="152" t="str">
        <f>IF(COUNTIF(E19,"-")&gt;0,"",IF(E19&gt;=1,"Posible riesgo de FRAUDE.Deben revisarse las operaciones/proyectos vinculados con la materialización de esta bandera.El alcance de la revisión tiene que ser más amplio que el realizado inicialmente y permitir concluir sobre la existencia o no de fraude.",""))</f>
        <v/>
      </c>
      <c r="M19" s="119"/>
    </row>
    <row r="20" spans="1:13" ht="120" customHeight="1" x14ac:dyDescent="0.25">
      <c r="A20" s="202"/>
      <c r="B20" s="196"/>
      <c r="C20" s="128" t="s">
        <v>22</v>
      </c>
      <c r="D20" s="18" t="s">
        <v>115</v>
      </c>
      <c r="E20" s="3" t="s">
        <v>177</v>
      </c>
      <c r="F20" s="173"/>
      <c r="G20" s="171"/>
      <c r="H20" s="171"/>
      <c r="I20" s="178"/>
      <c r="J20" s="179"/>
      <c r="K20" s="152" t="str">
        <f>IF(COUNTIF(E20,"-")&gt;0,"",IF(E20&gt;=1,"Debe realizarse una revisión de la solicitud de reembolso/presentación de operaciones y proyectos/declaración de operaciones y proyectos para retirar las operaciones/proyectos/gastos vinculados con la materialización de esta bandera.",""))</f>
        <v/>
      </c>
      <c r="L20" s="152"/>
      <c r="M20" s="119"/>
    </row>
    <row r="21" spans="1:13" ht="120" customHeight="1" x14ac:dyDescent="0.25">
      <c r="A21" s="202"/>
      <c r="B21" s="204" t="s">
        <v>77</v>
      </c>
      <c r="C21" s="51" t="s">
        <v>121</v>
      </c>
      <c r="D21" s="18" t="s">
        <v>115</v>
      </c>
      <c r="E21" s="3" t="s">
        <v>177</v>
      </c>
      <c r="F21" s="172">
        <v>10</v>
      </c>
      <c r="G21" s="169" t="str">
        <f>IF(D9="No","No aplica",+IF(COUNTIF(E21:E24,"-")&gt;0,"pendiente",IF(E22&gt;=1,E22/2+(E21+E23+E24)/6,SUM(E21:E24)/8)))</f>
        <v>pendiente</v>
      </c>
      <c r="H21" s="169" t="str">
        <f>IF(D9="No","No aplica",+IF(COUNTIF(E21:E24,"-")&gt;0,"pendiente",IF(G21&gt;=1,1,G21)))</f>
        <v>pendiente</v>
      </c>
      <c r="I21" s="176" t="str">
        <f>IF(D9="No","No aplica",+IF(COUNTIF(E21:E24,"-")&gt;0,"pendiente",IF(E22=2,E22/2,IF(E22=1,E22/4*10+((E21+E23+E24)/6)*10/10,(E21+E23+E24)/6)*10/100)))</f>
        <v>pendiente</v>
      </c>
      <c r="J21" s="182">
        <v>3</v>
      </c>
      <c r="K21" s="152" t="str">
        <f>IF(COUNTIF(E21,"-")&gt;0,"",IF(E21&gt;=1,"Debe realizarse una revisión de la solicitud de reembolso/presentación de operaciones y proyectos/declaración de operaciones y proyectos para retirar las operaciones/proyectos/gastos vinculados con la materialización de esta bandera.",""))</f>
        <v/>
      </c>
      <c r="L21" s="152"/>
      <c r="M21" s="119"/>
    </row>
    <row r="22" spans="1:13" ht="120" customHeight="1" x14ac:dyDescent="0.25">
      <c r="A22" s="202"/>
      <c r="B22" s="205"/>
      <c r="C22" s="95" t="s">
        <v>78</v>
      </c>
      <c r="D22" s="18" t="s">
        <v>115</v>
      </c>
      <c r="E22" s="3" t="s">
        <v>177</v>
      </c>
      <c r="F22" s="174"/>
      <c r="G22" s="170"/>
      <c r="H22" s="170"/>
      <c r="I22" s="177"/>
      <c r="J22" s="183"/>
      <c r="K22" s="152" t="str">
        <f>IF(COUNTIF(E22,"-")&gt;0,"",IF(E22&gt;=1,"Debe realizarse una revisión de la solicitud de reembolso/presentación de operaciones y proyectos/declaración de operaciones y proyectos para retirar las operaciones/proyectos/gastos vinculados con la materialización de esta bandera.",""))</f>
        <v/>
      </c>
      <c r="L22" s="152" t="str">
        <f>IF(COUNTIF(E22,"-")&gt;0,"",IF(E22&gt;=1,"Posible riesgo de FRAUDE.Deben revisarse las operaciones/proyectos vinculados con la materialización de esta bandera.El alcance de la revisión tiene que ser más amplio que el realizado inicialmente y permitir concluir sobre la existencia o no de fraude.",""))</f>
        <v/>
      </c>
      <c r="M22" s="119"/>
    </row>
    <row r="23" spans="1:13" ht="120" customHeight="1" x14ac:dyDescent="0.25">
      <c r="A23" s="202"/>
      <c r="B23" s="205"/>
      <c r="C23" s="128" t="s">
        <v>79</v>
      </c>
      <c r="D23" s="18" t="s">
        <v>115</v>
      </c>
      <c r="E23" s="3" t="s">
        <v>177</v>
      </c>
      <c r="F23" s="174"/>
      <c r="G23" s="170"/>
      <c r="H23" s="170"/>
      <c r="I23" s="177"/>
      <c r="J23" s="183"/>
      <c r="K23" s="152" t="str">
        <f>IF(COUNTIF(E23,"-")&gt;0,"",IF(E23&gt;=1,"Debe realizarse una revisión de la solicitud de reembolso/presentación de operaciones y proyectos/declaración de operaciones y proyectos para retirar las operaciones/proyectos/gastos vinculados con la materialización de esta bandera.",""))</f>
        <v/>
      </c>
      <c r="L23" s="152"/>
      <c r="M23" s="119"/>
    </row>
    <row r="24" spans="1:13" ht="136.9" customHeight="1" x14ac:dyDescent="0.25">
      <c r="A24" s="202"/>
      <c r="B24" s="206"/>
      <c r="C24" s="128" t="s">
        <v>226</v>
      </c>
      <c r="D24" s="18" t="s">
        <v>115</v>
      </c>
      <c r="E24" s="3" t="s">
        <v>177</v>
      </c>
      <c r="F24" s="173"/>
      <c r="G24" s="171"/>
      <c r="H24" s="171"/>
      <c r="I24" s="178"/>
      <c r="J24" s="184"/>
      <c r="K24" s="152"/>
      <c r="L24" s="152" t="str">
        <f>IF(COUNTIF(E24,"-")&gt;0,"",IF(E24&gt;=1,"Posible riesgo de FRAUDE.Deben revisarse las operaciones/proyectos vinculados con la materialización de esta bandera.El alcance de la revisión tiene que ser más amplio que el realizado inicialmente y permitir concluir sobre la existencia o no de fraude.",""))</f>
        <v/>
      </c>
      <c r="M24" s="119"/>
    </row>
    <row r="25" spans="1:13" ht="120" customHeight="1" x14ac:dyDescent="0.25">
      <c r="A25" s="202"/>
      <c r="B25" s="196" t="s">
        <v>6</v>
      </c>
      <c r="C25" s="51" t="s">
        <v>80</v>
      </c>
      <c r="D25" s="18" t="s">
        <v>115</v>
      </c>
      <c r="E25" s="3" t="s">
        <v>177</v>
      </c>
      <c r="F25" s="172">
        <v>10</v>
      </c>
      <c r="G25" s="169" t="str">
        <f>IF(D9="No","No aplica",+IF(COUNTIF(E25:E26,"-")&gt;0,"pendiente",SUM(E25:E26)/4))</f>
        <v>pendiente</v>
      </c>
      <c r="H25" s="169" t="str">
        <f>IF(D9="No","No aplica",+IF(COUNTIF(E25:E26,"-")&gt;0,"pendiente",IF(G25&gt;=1,1,G25)))</f>
        <v>pendiente</v>
      </c>
      <c r="I25" s="176" t="str">
        <f>IF(D9="No","No aplica",+IF(COUNTIF(E25:E26,"-")&gt;0,"pendiente",(H25*F25)/100))</f>
        <v>pendiente</v>
      </c>
      <c r="J25" s="179">
        <v>3</v>
      </c>
      <c r="K25" s="152"/>
      <c r="L25" s="152" t="str">
        <f>IF(COUNTIF(E25,"-")&gt;0,"",IF(E25&gt;=1,"Posible riesgo de FRAUDE.Deben revisarse las operaciones/proyectos vinculados con la materialización de esta bandera.El alcance de la revisión tiene que ser más amplio que el realizado inicialmente y permitir concluir sobre la existencia o no de fraude.",""))</f>
        <v/>
      </c>
      <c r="M25" s="119"/>
    </row>
    <row r="26" spans="1:13" ht="120" customHeight="1" x14ac:dyDescent="0.25">
      <c r="A26" s="202"/>
      <c r="B26" s="196"/>
      <c r="C26" s="128" t="s">
        <v>81</v>
      </c>
      <c r="D26" s="18" t="s">
        <v>115</v>
      </c>
      <c r="E26" s="3" t="s">
        <v>177</v>
      </c>
      <c r="F26" s="173"/>
      <c r="G26" s="171"/>
      <c r="H26" s="171"/>
      <c r="I26" s="178"/>
      <c r="J26" s="179"/>
      <c r="K26" s="152"/>
      <c r="L26" s="152" t="str">
        <f>IF(COUNTIF(E26,"-")&gt;0,"",IF(E26&gt;=1,"Posible riesgo de FRAUDE.Deben revisarse las operaciones/proyectos vinculados con la materialización de esta bandera.El alcance de la revisión tiene que ser más amplio que el realizado inicialmente y permitir concluir sobre la existencia o no de fraude.",""))</f>
        <v/>
      </c>
      <c r="M26" s="119"/>
    </row>
    <row r="27" spans="1:13" ht="120" customHeight="1" x14ac:dyDescent="0.25">
      <c r="A27" s="202"/>
      <c r="B27" s="200" t="s">
        <v>7</v>
      </c>
      <c r="C27" s="128" t="s">
        <v>207</v>
      </c>
      <c r="D27" s="18" t="s">
        <v>115</v>
      </c>
      <c r="E27" s="3" t="s">
        <v>177</v>
      </c>
      <c r="F27" s="172">
        <v>30</v>
      </c>
      <c r="G27" s="169" t="str">
        <f>IF(D9="No","No aplica",+IF(COUNTIF(E27:E29,"-")&gt;0,"pendiente",(SUM(E27:E29)/6)))</f>
        <v>pendiente</v>
      </c>
      <c r="H27" s="169" t="str">
        <f>IF(D9="No","No aplica",+IF(COUNTIF(E27:E29,"-")&gt;0,"pendiente",IF(G27&gt;=1,1,G27)))</f>
        <v>pendiente</v>
      </c>
      <c r="I27" s="176" t="str">
        <f>IF(D9="No","No aplica",+IF(COUNTIF(E27:E29,"-")&gt;0,"pendiente",(H27*F27)/100))</f>
        <v>pendiente</v>
      </c>
      <c r="J27" s="179">
        <v>4</v>
      </c>
      <c r="K27" s="152"/>
      <c r="L27" s="152" t="str">
        <f>IF(COUNTIF(E27,"-")&gt;0,"",IF(E27&gt;=1,"Posible riesgo de FRAUDE.Deben revisarse las operaciones/proyectos vinculados con la materialización de esta bandera.El alcance de la revisión tiene que ser más amplio que el realizado inicialmente y permitir concluir sobre la existencia o no de fraude.",""))</f>
        <v/>
      </c>
      <c r="M27" s="119"/>
    </row>
    <row r="28" spans="1:13" ht="120" customHeight="1" x14ac:dyDescent="0.25">
      <c r="A28" s="202"/>
      <c r="B28" s="200"/>
      <c r="C28" s="128" t="s">
        <v>82</v>
      </c>
      <c r="D28" s="18" t="s">
        <v>115</v>
      </c>
      <c r="E28" s="3" t="s">
        <v>177</v>
      </c>
      <c r="F28" s="174"/>
      <c r="G28" s="170"/>
      <c r="H28" s="170"/>
      <c r="I28" s="177"/>
      <c r="J28" s="179"/>
      <c r="K28" s="152" t="str">
        <f>IF(COUNTIF(E28,"-")&gt;0,"",IF(E28&gt;=1,"Debe realizarse una revisión de la solicitud de reembolso/presentación de operaciones y proyectos/declaración de operaciones y proyectos para retirar las operaciones/proyectos/gastos vinculados con la materialización de esta bandera.",""))</f>
        <v/>
      </c>
      <c r="L28" s="152"/>
      <c r="M28" s="119"/>
    </row>
    <row r="29" spans="1:13" ht="120" customHeight="1" x14ac:dyDescent="0.25">
      <c r="A29" s="202"/>
      <c r="B29" s="200"/>
      <c r="C29" s="128" t="s">
        <v>122</v>
      </c>
      <c r="D29" s="18" t="s">
        <v>115</v>
      </c>
      <c r="E29" s="3" t="s">
        <v>177</v>
      </c>
      <c r="F29" s="173"/>
      <c r="G29" s="171"/>
      <c r="H29" s="171"/>
      <c r="I29" s="178"/>
      <c r="J29" s="179"/>
      <c r="K29" s="152" t="str">
        <f>IF(COUNTIF(E29,"-")&gt;0,"",IF(E29&gt;=1,"Debe realizarse una revisión de la solicitud de reembolso/presentación de operaciones y proyectos/declaración de operaciones y proyectos para retirar las operaciones/proyectos/gastos vinculados con la materialización de esta bandera.",""))</f>
        <v/>
      </c>
      <c r="L29" s="152"/>
      <c r="M29" s="119"/>
    </row>
    <row r="30" spans="1:13" ht="120" customHeight="1" x14ac:dyDescent="0.25">
      <c r="A30" s="203"/>
      <c r="B30" s="128" t="s">
        <v>51</v>
      </c>
      <c r="C30" s="128" t="s">
        <v>215</v>
      </c>
      <c r="D30" s="18" t="s">
        <v>115</v>
      </c>
      <c r="E30" s="3" t="s">
        <v>177</v>
      </c>
      <c r="F30" s="127">
        <v>10</v>
      </c>
      <c r="G30" s="124" t="str">
        <f>IF(D9="No","No aplica",+IF(COUNTIF(E30:E30,"-")&gt;0,"pendiente",E30/2))</f>
        <v>pendiente</v>
      </c>
      <c r="H30" s="124" t="str">
        <f>IF(D9="No","No aplica",+IF(COUNTIF(E30,"-")&gt;0,"pendiente",IF(G30&gt;=1,1,G30)))</f>
        <v>pendiente</v>
      </c>
      <c r="I30" s="154" t="str">
        <f>IF(D9="No","No aplica",+IF(COUNTIF(E30,"-")&gt;0,"pendiente",(H30*F30)/100))</f>
        <v>pendiente</v>
      </c>
      <c r="J30" s="155">
        <v>4</v>
      </c>
      <c r="K30" s="152"/>
      <c r="L30" s="152" t="str">
        <f>IF(COUNTIF(E30,"-")&gt;0,"",IF(E30&gt;=1,"Posible riesgo de FRAUDE.El OI debe revisar operaciones/proyectos vinculados con la materialización de esta bandera.El alcance de la revisión tiene que ser más amplio que el realizado inicialmente y permitir concluir sobre la existencia o no de fraude.",""))</f>
        <v/>
      </c>
      <c r="M30" s="119"/>
    </row>
    <row r="31" spans="1:13" ht="60" customHeight="1" x14ac:dyDescent="0.25">
      <c r="B31" s="15"/>
      <c r="C31" s="15"/>
      <c r="D31" s="162" t="s">
        <v>130</v>
      </c>
      <c r="E31" s="162"/>
      <c r="F31" s="98">
        <f>SUM(F17:F30)</f>
        <v>100</v>
      </c>
      <c r="G31" s="36"/>
      <c r="H31" s="36"/>
      <c r="I31" s="157" t="str">
        <f>IF(E22=2,1,IF(COUNTIF(E17:E30,"-")&gt;0,"pendiente",IF(E22&gt;=1,IF(I21+(I17+I25+I27+I30)&gt;=1,1,I21+(I17+I25+I27+I30)),SUM(I17:I30))))</f>
        <v>pendiente</v>
      </c>
      <c r="J31" s="37"/>
      <c r="K31" s="37"/>
      <c r="L31" s="24"/>
    </row>
    <row r="32" spans="1:13" ht="60.6" customHeight="1" x14ac:dyDescent="0.25">
      <c r="B32" s="15"/>
      <c r="C32" s="15"/>
      <c r="D32" s="15"/>
      <c r="E32" s="15"/>
      <c r="F32" s="15"/>
      <c r="G32" s="38"/>
      <c r="I32" s="180" t="str">
        <f>IF(C3="Beneficiario","",IF(AND(I31&gt;=25%,I31&lt;49.999%),"Deben intensificarse sus verificaciones de gestión/control de calidad en relación con las banderas rojas materializadas",""))</f>
        <v/>
      </c>
      <c r="J32" s="180"/>
      <c r="K32" s="180"/>
      <c r="L32" s="180"/>
      <c r="M32" s="180"/>
    </row>
    <row r="33" spans="1:13" ht="60.6" customHeight="1" x14ac:dyDescent="0.25">
      <c r="B33" s="15"/>
      <c r="C33" s="15"/>
      <c r="D33" s="15"/>
      <c r="E33" s="15"/>
      <c r="F33" s="15"/>
      <c r="G33" s="15"/>
      <c r="H33" s="15"/>
      <c r="I33" s="181" t="str">
        <f>IF(E22=2,"No se puede continuar con la solicitud de reembolso o con la presentación de operaciones y proyectos hasta que su nivel de riesgo no esté por debajo del 50%",IF(COUNTIF(E17:E30,"-")&gt;0,"",IF(OR(I31&gt;=0.5),"No se puede seguir con la presentación de operaciones y proyectos hasta que su nivel de riesgo no esté por debajo del crítico","")))</f>
        <v/>
      </c>
      <c r="J33" s="181"/>
      <c r="K33" s="181"/>
      <c r="L33" s="181"/>
      <c r="M33" s="181"/>
    </row>
    <row r="34" spans="1:13" ht="19.899999999999999" customHeight="1" x14ac:dyDescent="0.25">
      <c r="B34" s="15"/>
      <c r="C34" s="15"/>
      <c r="D34" s="15"/>
      <c r="E34" s="15"/>
      <c r="F34" s="15"/>
      <c r="G34" s="15"/>
      <c r="H34" s="15"/>
      <c r="I34" s="15"/>
      <c r="J34" s="39"/>
      <c r="K34" s="39"/>
    </row>
    <row r="35" spans="1:13" ht="19.899999999999999" customHeight="1" x14ac:dyDescent="0.25">
      <c r="B35" s="15"/>
      <c r="C35" s="15"/>
      <c r="D35" s="15"/>
      <c r="E35" s="15"/>
      <c r="F35" s="15"/>
      <c r="G35" s="15"/>
      <c r="H35" s="15"/>
      <c r="I35" s="15"/>
      <c r="J35" s="39"/>
      <c r="K35" s="39"/>
    </row>
    <row r="36" spans="1:13" ht="19.899999999999999" customHeight="1" x14ac:dyDescent="0.25">
      <c r="B36" s="15"/>
      <c r="C36" s="15"/>
      <c r="D36" s="15"/>
      <c r="E36" s="15"/>
      <c r="F36" s="15"/>
      <c r="G36" s="15"/>
      <c r="H36" s="15"/>
      <c r="I36" s="15"/>
      <c r="J36" s="39"/>
      <c r="K36" s="39"/>
    </row>
    <row r="37" spans="1:13" ht="19.899999999999999" customHeight="1" x14ac:dyDescent="0.25">
      <c r="B37" s="15"/>
      <c r="C37" s="15"/>
      <c r="D37" s="15"/>
      <c r="E37" s="15"/>
      <c r="F37" s="15"/>
      <c r="G37" s="11"/>
      <c r="H37" s="97"/>
      <c r="I37" s="97"/>
      <c r="J37" s="39"/>
      <c r="K37" s="39"/>
    </row>
    <row r="38" spans="1:13" ht="10.15" customHeight="1" x14ac:dyDescent="0.25">
      <c r="B38" s="15"/>
      <c r="C38" s="15"/>
      <c r="D38" s="15"/>
      <c r="E38" s="15"/>
      <c r="F38" s="15"/>
      <c r="G38" s="11"/>
      <c r="H38" s="97"/>
      <c r="I38" s="97"/>
      <c r="J38" s="39"/>
      <c r="K38" s="39"/>
    </row>
    <row r="39" spans="1:13" ht="48" customHeight="1" x14ac:dyDescent="0.25">
      <c r="B39" s="48" t="s">
        <v>0</v>
      </c>
      <c r="C39" s="48" t="s">
        <v>1</v>
      </c>
      <c r="D39" s="48" t="s">
        <v>114</v>
      </c>
      <c r="E39" s="48" t="s">
        <v>113</v>
      </c>
      <c r="F39" s="48" t="s">
        <v>200</v>
      </c>
      <c r="G39" s="48" t="s">
        <v>223</v>
      </c>
      <c r="H39" s="48" t="s">
        <v>224</v>
      </c>
      <c r="I39" s="48" t="s">
        <v>201</v>
      </c>
      <c r="J39" s="48" t="s">
        <v>160</v>
      </c>
      <c r="K39" s="48" t="s">
        <v>179</v>
      </c>
      <c r="L39" s="48" t="s">
        <v>179</v>
      </c>
      <c r="M39" s="48" t="s">
        <v>199</v>
      </c>
    </row>
    <row r="40" spans="1:13" ht="120" customHeight="1" x14ac:dyDescent="0.25">
      <c r="A40" s="197" t="s">
        <v>8</v>
      </c>
      <c r="B40" s="196" t="s">
        <v>83</v>
      </c>
      <c r="C40" s="128" t="s">
        <v>84</v>
      </c>
      <c r="D40" s="18" t="s">
        <v>115</v>
      </c>
      <c r="E40" s="3" t="s">
        <v>177</v>
      </c>
      <c r="F40" s="172">
        <v>60</v>
      </c>
      <c r="G40" s="169" t="str">
        <f>IF(D10="No","No aplica",+IF(COUNTIF(E40:E42,"-")&gt;0,"pendiente",SUM(E40:E42)/6))</f>
        <v>pendiente</v>
      </c>
      <c r="H40" s="169" t="str">
        <f>IF(D10="No","No aplica",+IF(COUNTIF(E40:E42,"-")&gt;0,"pendiente",IF(G40&gt;=1,1,G40)))</f>
        <v>pendiente</v>
      </c>
      <c r="I40" s="176" t="str">
        <f>IF(D10="No","No aplica",+IF(COUNTIF(E40:E42,"-")&gt;0,"pendiente",(H40*F40)/100))</f>
        <v>pendiente</v>
      </c>
      <c r="J40" s="179">
        <v>3</v>
      </c>
      <c r="K40" s="152" t="str">
        <f>IF(COUNTIF(E34,"-")&gt;0,"",IF(E34&gt;=1,"Debe realizarse una revisión de la solicitud de reembolso/presentación de operaciones y proyectos/declaración de operaciones y proyectos para retirar las operaciones/proyectos/gastos vinculados con la materialización de esta bandera.",""))</f>
        <v/>
      </c>
      <c r="L40" s="152"/>
      <c r="M40" s="119"/>
    </row>
    <row r="41" spans="1:13" ht="120" customHeight="1" x14ac:dyDescent="0.25">
      <c r="A41" s="198"/>
      <c r="B41" s="196"/>
      <c r="C41" s="128" t="s">
        <v>85</v>
      </c>
      <c r="D41" s="18" t="s">
        <v>115</v>
      </c>
      <c r="E41" s="3" t="s">
        <v>177</v>
      </c>
      <c r="F41" s="174"/>
      <c r="G41" s="170"/>
      <c r="H41" s="170"/>
      <c r="I41" s="177"/>
      <c r="J41" s="179"/>
      <c r="K41" s="152" t="str">
        <f>IF(COUNTIF(E35,"-")&gt;0,"",IF(E35&gt;=1,"Debe realizarse una revisión de la solicitud de reembolso/presentación de operaciones y proyectos/declaración de operaciones y proyectos para retirar las operaciones/proyectos/gastos vinculados con la materialización de esta bandera.",""))</f>
        <v/>
      </c>
      <c r="L41" s="152"/>
      <c r="M41" s="119"/>
    </row>
    <row r="42" spans="1:13" ht="120" customHeight="1" x14ac:dyDescent="0.25">
      <c r="A42" s="198"/>
      <c r="B42" s="196"/>
      <c r="C42" s="128" t="s">
        <v>86</v>
      </c>
      <c r="D42" s="18" t="s">
        <v>115</v>
      </c>
      <c r="E42" s="3" t="s">
        <v>177</v>
      </c>
      <c r="F42" s="173"/>
      <c r="G42" s="171"/>
      <c r="H42" s="171"/>
      <c r="I42" s="178"/>
      <c r="J42" s="179"/>
      <c r="K42" s="152" t="str">
        <f>IF(COUNTIF(E36,"-")&gt;0,"",IF(E36&gt;=1,"Debe realizarse una revisión de la solicitud de reembolso/presentación de operaciones y proyectos/declaración de operaciones y proyectos para retirar las operaciones/proyectos/gastos vinculados con la materialización de esta bandera.",""))</f>
        <v/>
      </c>
      <c r="L42" s="152"/>
      <c r="M42" s="119"/>
    </row>
    <row r="43" spans="1:13" ht="120" customHeight="1" x14ac:dyDescent="0.25">
      <c r="A43" s="198"/>
      <c r="B43" s="128" t="s">
        <v>132</v>
      </c>
      <c r="C43" s="96" t="s">
        <v>247</v>
      </c>
      <c r="D43" s="18" t="s">
        <v>115</v>
      </c>
      <c r="E43" s="3" t="s">
        <v>177</v>
      </c>
      <c r="F43" s="127"/>
      <c r="G43" s="124" t="str">
        <f>IF(D10="No","No aplica",+IF(COUNTIF(E43:E43,"-")&gt;0,"pendiente",E43/2))</f>
        <v>pendiente</v>
      </c>
      <c r="H43" s="124" t="str">
        <f>IF(D10="No","No aplica",+IF(COUNTIF(E43,"-")&gt;0,"pendiente",IF(G43&gt;=1,1,G43)))</f>
        <v>pendiente</v>
      </c>
      <c r="I43" s="154" t="str">
        <f>IF(D10="No","No aplica",+IF(COUNTIF(E43,"-")&gt;0,"pendiente",IF(E43=1,E43/4,E43/2)))</f>
        <v>pendiente</v>
      </c>
      <c r="J43" s="155">
        <v>4</v>
      </c>
      <c r="K43" s="152" t="str">
        <f>IF(COUNTIF(E43,"-")&gt;0,"",IF(E43&gt;=1,"Debe realizarse una revisión de la solicitud de reembolso/presentación de operaciones y proyectos/declaración de operaciones y proyectos para retirar las operaciones/proyectos/gastos vinculados con la materialización de esta bandera.",""))</f>
        <v/>
      </c>
      <c r="L43" s="152"/>
      <c r="M43" s="119"/>
    </row>
    <row r="44" spans="1:13" ht="120" customHeight="1" x14ac:dyDescent="0.25">
      <c r="A44" s="198"/>
      <c r="B44" s="128" t="s">
        <v>87</v>
      </c>
      <c r="C44" s="95" t="s">
        <v>248</v>
      </c>
      <c r="D44" s="18" t="s">
        <v>115</v>
      </c>
      <c r="E44" s="3" t="s">
        <v>177</v>
      </c>
      <c r="F44" s="127"/>
      <c r="G44" s="124" t="str">
        <f>IF(D10="No","No aplica",+IF(COUNTIF(E44:E44,"-")&gt;0,"pendiente",E44/2))</f>
        <v>pendiente</v>
      </c>
      <c r="H44" s="124" t="str">
        <f>IF(D10="No","No aplica",+IF(COUNTIF(E44,"-")&gt;0,"pendiente",IF(G44&gt;=1,1,G44)))</f>
        <v>pendiente</v>
      </c>
      <c r="I44" s="154" t="str">
        <f>IF(D10="No","No aplica",+IF(COUNTIF(E44,"-")&gt;0,"pendiente",IF(E44=1,E44/4,E44/2)))</f>
        <v>pendiente</v>
      </c>
      <c r="J44" s="155">
        <v>4</v>
      </c>
      <c r="K44" s="152" t="str">
        <f>IF(COUNTIF(E44,"-")&gt;0,"",IF(E44&gt;=1,"Debe realizarse una revisión de la solicitud de reembolso/presentación de operaciones y proyectos/declaración de operaciones y proyectos para retirar las operaciones/proyectos/gastos vinculados con la materialización de esta bandera.",""))</f>
        <v/>
      </c>
      <c r="L44" s="152"/>
      <c r="M44" s="119"/>
    </row>
    <row r="45" spans="1:13" ht="120" customHeight="1" x14ac:dyDescent="0.25">
      <c r="A45" s="198"/>
      <c r="B45" s="196" t="s">
        <v>88</v>
      </c>
      <c r="C45" s="128" t="s">
        <v>102</v>
      </c>
      <c r="D45" s="18" t="s">
        <v>115</v>
      </c>
      <c r="E45" s="3" t="s">
        <v>177</v>
      </c>
      <c r="F45" s="172">
        <v>40</v>
      </c>
      <c r="G45" s="169" t="str">
        <f>IF(D10="No","No aplica",+IF(COUNTIF(E45:E46,"-")&gt;0,"pendiente",SUM(E45:E46)/4))</f>
        <v>pendiente</v>
      </c>
      <c r="H45" s="169" t="str">
        <f>IF(D10="No","No aplica",+IF(COUNTIF(E45:E46,"-")&gt;0,"pendiente",IF(G45&gt;=1,1,G45)))</f>
        <v>pendiente</v>
      </c>
      <c r="I45" s="176" t="str">
        <f>IF(D10="No","No aplica",+IF(COUNTIF(E45:E46,"-")&gt;0,"pendiente",(H45*F45)/100))</f>
        <v>pendiente</v>
      </c>
      <c r="J45" s="179">
        <v>4</v>
      </c>
      <c r="K45" s="152"/>
      <c r="L45" s="152" t="str">
        <f>IF(COUNTIF(E45,"-")&gt;0,"",IF(E45&gt;=1,"Posible riesgo de FRAUDE.Deben revisarse las operaciones/proyectos vinculados con la materialización de esta bandera.El alcance de la revisión tiene que ser más amplio que el realizado inicialmente y permitir concluir sobre la existencia o no de fraude.",""))</f>
        <v/>
      </c>
      <c r="M45" s="119"/>
    </row>
    <row r="46" spans="1:13" ht="120" customHeight="1" x14ac:dyDescent="0.25">
      <c r="A46" s="199"/>
      <c r="B46" s="196"/>
      <c r="C46" s="128" t="s">
        <v>123</v>
      </c>
      <c r="D46" s="18" t="s">
        <v>115</v>
      </c>
      <c r="E46" s="3" t="s">
        <v>177</v>
      </c>
      <c r="F46" s="173"/>
      <c r="G46" s="171"/>
      <c r="H46" s="171"/>
      <c r="I46" s="178"/>
      <c r="J46" s="179"/>
      <c r="K46" s="152" t="str">
        <f>IF(COUNTIF(E46,"-")&gt;0,"",IF(E46&gt;=1,"Debe realizarse una revisión de la solicitud de reembolso/presentación de operaciones y proyectos/declaración de operaciones y proyectos para retirar las operaciones/proyectos/gastos vinculados con la materialización de esta bandera.",""))</f>
        <v/>
      </c>
      <c r="L46" s="152"/>
      <c r="M46" s="119"/>
    </row>
    <row r="47" spans="1:13" ht="60" customHeight="1" x14ac:dyDescent="0.25">
      <c r="B47" s="15"/>
      <c r="C47" s="15"/>
      <c r="D47" s="162" t="s">
        <v>130</v>
      </c>
      <c r="E47" s="162"/>
      <c r="F47" s="98">
        <f>SUM(F40:F46)</f>
        <v>100</v>
      </c>
      <c r="G47" s="36"/>
      <c r="H47" s="15"/>
      <c r="I47" s="157" t="str">
        <f>IF(OR(E43=2,E44=2,),1,IF(COUNTIF(E40:E46,"-")&gt;0,"pendiente",IF(E43&gt;=1,IF(I43+(I40+I44+I45)&gt;=1,1,I43+I40+I44+I45),IF(E44&gt;=1,IF(I44+(I40+I43+I45)&gt;=1,1,I44+(I40+I43+I45)),SUM(I40:I46)))))</f>
        <v>pendiente</v>
      </c>
      <c r="K47" s="37"/>
      <c r="L47" s="24"/>
    </row>
    <row r="48" spans="1:13" ht="60" customHeight="1" x14ac:dyDescent="0.25">
      <c r="B48" s="15"/>
      <c r="C48" s="15"/>
      <c r="D48" s="15"/>
      <c r="E48" s="15"/>
      <c r="F48" s="15"/>
      <c r="G48" s="38"/>
      <c r="I48" s="180" t="str">
        <f>IF(C3="Beneficiario","",IF(AND(I47&gt;=25%,I47&lt;49.999%),"Deben intensificarse sus verificaciones de gestión/control de calidad en relación con las banderas rojas materializadas",""))</f>
        <v/>
      </c>
      <c r="J48" s="180"/>
      <c r="K48" s="180"/>
      <c r="L48" s="180"/>
      <c r="M48" s="180"/>
    </row>
    <row r="49" spans="1:13" ht="60" customHeight="1" x14ac:dyDescent="0.25">
      <c r="B49" s="15"/>
      <c r="C49" s="15"/>
      <c r="D49" s="15"/>
      <c r="E49" s="15"/>
      <c r="F49" s="15"/>
      <c r="G49" s="15"/>
      <c r="H49" s="15"/>
      <c r="I49" s="181" t="str">
        <f>IF(OR(E43=2,E44=2),"No se puede continuar con la solicitud de reembolso o con la presentación de operaciones y proyectos hasta que su nivel de riesgo no esté por debajo del 50%",IF(COUNTIF(E40:E46,"-")&gt;0,"",IF(OR(I47&gt;=0.5),"No se puede seguir con la presentación de operaciones y proyectos hasta que su nivel de riesgo no esté por debajo del crítico","")))</f>
        <v/>
      </c>
      <c r="J49" s="181"/>
      <c r="K49" s="181"/>
      <c r="L49" s="181"/>
      <c r="M49" s="181"/>
    </row>
    <row r="50" spans="1:13" x14ac:dyDescent="0.25">
      <c r="B50" s="15"/>
      <c r="C50" s="15"/>
      <c r="D50" s="15"/>
      <c r="E50" s="15"/>
      <c r="F50" s="15"/>
      <c r="G50" s="15"/>
      <c r="H50" s="15"/>
      <c r="I50" s="97"/>
      <c r="J50" s="39"/>
      <c r="K50" s="39"/>
    </row>
    <row r="51" spans="1:13" x14ac:dyDescent="0.25">
      <c r="B51" s="15"/>
      <c r="C51" s="15"/>
      <c r="D51" s="15"/>
      <c r="E51" s="15"/>
      <c r="F51" s="15"/>
      <c r="G51" s="15"/>
      <c r="H51" s="15"/>
      <c r="I51" s="15"/>
    </row>
    <row r="52" spans="1:13" x14ac:dyDescent="0.25">
      <c r="B52" s="15"/>
      <c r="C52" s="15"/>
      <c r="D52" s="15"/>
      <c r="E52" s="15"/>
      <c r="F52" s="15"/>
      <c r="G52" s="15"/>
      <c r="H52" s="15"/>
      <c r="I52" s="15"/>
    </row>
    <row r="53" spans="1:13" x14ac:dyDescent="0.25">
      <c r="B53" s="15"/>
      <c r="C53" s="15"/>
      <c r="D53" s="15"/>
      <c r="E53" s="15"/>
      <c r="F53" s="15"/>
      <c r="G53" s="15"/>
      <c r="H53" s="15"/>
      <c r="I53" s="15"/>
    </row>
    <row r="54" spans="1:13" x14ac:dyDescent="0.25">
      <c r="B54" s="15"/>
      <c r="C54" s="15"/>
      <c r="D54" s="15"/>
      <c r="E54" s="15"/>
      <c r="F54" s="15"/>
      <c r="G54" s="15"/>
      <c r="H54" s="15"/>
      <c r="I54" s="15"/>
    </row>
    <row r="55" spans="1:13" x14ac:dyDescent="0.25">
      <c r="B55" s="15"/>
      <c r="C55" s="15"/>
      <c r="D55" s="15"/>
      <c r="E55" s="15"/>
      <c r="F55" s="15"/>
      <c r="G55" s="15"/>
      <c r="H55" s="15"/>
      <c r="I55" s="15"/>
    </row>
    <row r="56" spans="1:13" ht="45" x14ac:dyDescent="0.25">
      <c r="B56" s="48" t="s">
        <v>0</v>
      </c>
      <c r="C56" s="48" t="s">
        <v>1</v>
      </c>
      <c r="D56" s="48" t="s">
        <v>114</v>
      </c>
      <c r="E56" s="48" t="s">
        <v>113</v>
      </c>
      <c r="F56" s="48" t="s">
        <v>200</v>
      </c>
      <c r="G56" s="48" t="s">
        <v>223</v>
      </c>
      <c r="H56" s="48" t="s">
        <v>224</v>
      </c>
      <c r="I56" s="48" t="s">
        <v>201</v>
      </c>
      <c r="J56" s="48" t="s">
        <v>160</v>
      </c>
      <c r="K56" s="48" t="s">
        <v>179</v>
      </c>
      <c r="L56" s="48" t="s">
        <v>179</v>
      </c>
      <c r="M56" s="48" t="s">
        <v>199</v>
      </c>
    </row>
    <row r="57" spans="1:13" ht="120" customHeight="1" x14ac:dyDescent="0.25">
      <c r="A57" s="193" t="s">
        <v>9</v>
      </c>
      <c r="B57" s="128" t="s">
        <v>89</v>
      </c>
      <c r="C57" s="128" t="s">
        <v>24</v>
      </c>
      <c r="D57" s="18" t="s">
        <v>115</v>
      </c>
      <c r="E57" s="3" t="s">
        <v>177</v>
      </c>
      <c r="F57" s="127">
        <v>30</v>
      </c>
      <c r="G57" s="124" t="str">
        <f>IF(D11="No","No aplica",+IF(COUNTIF(E57:E57,"-")&gt;0,"pendiente",E57/2))</f>
        <v>pendiente</v>
      </c>
      <c r="H57" s="124" t="str">
        <f>IF(D11="No","No aplica",+IF(COUNTIF(E57,"-")&gt;0,"pendiente",IF(G57&gt;=1,1,G57)))</f>
        <v>pendiente</v>
      </c>
      <c r="I57" s="154" t="str">
        <f>IF(D11="No","No aplica",+IF(COUNTIF(E57,"-")&gt;0,"pendiente",(H57*F57)/100))</f>
        <v>pendiente</v>
      </c>
      <c r="J57" s="155">
        <v>4</v>
      </c>
      <c r="K57" s="152"/>
      <c r="L57" s="152" t="str">
        <f>IF(COUNTIF(E57,"-")&gt;0,"",IF(E57&gt;=1,"Posible riesgo de FRAUDE.Deben revisarse las operaciones/proyectos vinculados con la materialización de esta bandera.El alcance de la revisión tiene que ser más amplio que el realizado inicialmente y permitir concluir sobre la existencia o no de fraude.",""))</f>
        <v/>
      </c>
      <c r="M57" s="119"/>
    </row>
    <row r="58" spans="1:13" ht="120" customHeight="1" x14ac:dyDescent="0.25">
      <c r="A58" s="194"/>
      <c r="B58" s="196" t="s">
        <v>90</v>
      </c>
      <c r="C58" s="128" t="s">
        <v>91</v>
      </c>
      <c r="D58" s="18" t="s">
        <v>115</v>
      </c>
      <c r="E58" s="3" t="s">
        <v>177</v>
      </c>
      <c r="F58" s="191">
        <v>25</v>
      </c>
      <c r="G58" s="169" t="str">
        <f>IF(D11="No","No aplica",+IF(COUNTIF(E58:E59,"-")&gt;0,"pendiente",SUM(E58:E59)/4))</f>
        <v>pendiente</v>
      </c>
      <c r="H58" s="169" t="str">
        <f>IF(D11="No","No aplica",+IF(COUNTIF(E58:E59,"-")&gt;0,"pendiente",IF(G58&gt;=1,1,G58)))</f>
        <v>pendiente</v>
      </c>
      <c r="I58" s="176" t="str">
        <f>IF(D11="No","No aplica",+IF(COUNTIF(E58:E59,"-")&gt;0,"pendiente",(H58*F58)/100))</f>
        <v>pendiente</v>
      </c>
      <c r="J58" s="179">
        <v>4</v>
      </c>
      <c r="K58" s="152"/>
      <c r="L58" s="152" t="str">
        <f>IF(COUNTIF(E58,"-")&gt;0,"",IF(E58&gt;=1,"Posible riesgo de FRAUDE.Deben revisarse las operaciones/proyectos vinculados con la materialización de esta bandera.El alcance de la revisión tiene que ser más amplio que el realizado inicialmente y permitir concluir sobre la existencia o no de fraude.",""))</f>
        <v/>
      </c>
      <c r="M58" s="119"/>
    </row>
    <row r="59" spans="1:13" ht="120" customHeight="1" x14ac:dyDescent="0.25">
      <c r="A59" s="194"/>
      <c r="B59" s="196"/>
      <c r="C59" s="128" t="s">
        <v>92</v>
      </c>
      <c r="D59" s="18" t="s">
        <v>115</v>
      </c>
      <c r="E59" s="3" t="s">
        <v>177</v>
      </c>
      <c r="F59" s="191"/>
      <c r="G59" s="171"/>
      <c r="H59" s="171"/>
      <c r="I59" s="178"/>
      <c r="J59" s="179"/>
      <c r="K59" s="152"/>
      <c r="L59" s="152" t="str">
        <f>IF(COUNTIF(E59,"-")&gt;0,"",IF(E59&gt;=1,"Posible riesgo de FRAUDE.Deben revisarse las operaciones/proyectos vinculados con la materialización de esta bandera.El alcance de la revisión tiene que ser más amplio que el realizado inicialmente y permitir concluir sobre la existencia o no de fraude.",""))</f>
        <v/>
      </c>
      <c r="M59" s="119"/>
    </row>
    <row r="60" spans="1:13" ht="120" customHeight="1" x14ac:dyDescent="0.25">
      <c r="A60" s="194"/>
      <c r="B60" s="128" t="s">
        <v>93</v>
      </c>
      <c r="C60" s="95" t="s">
        <v>208</v>
      </c>
      <c r="D60" s="18" t="s">
        <v>115</v>
      </c>
      <c r="E60" s="3" t="s">
        <v>177</v>
      </c>
      <c r="F60" s="127"/>
      <c r="G60" s="124" t="str">
        <f>IF(D11="No","No aplica",+IF(COUNTIF(E60:E60,"-")&gt;0,"pendiente",E60/2))</f>
        <v>pendiente</v>
      </c>
      <c r="H60" s="124" t="str">
        <f>IF(D11="No","No aplica",+IF(COUNTIF(E60,"-")&gt;0,"pendiente",IF(G60&gt;=1,1,G60)))</f>
        <v>pendiente</v>
      </c>
      <c r="I60" s="154" t="str">
        <f>IF(D11="No","No aplica",+IF(COUNTIF(E60,"-")&gt;0,"pendiente",IF(E60=1,E60/4,E60/2)))</f>
        <v>pendiente</v>
      </c>
      <c r="J60" s="155">
        <v>4</v>
      </c>
      <c r="K60" s="152" t="str">
        <f>IF(COUNTIF(E60,"-")&gt;0,"",IF(E60&gt;=1,"Debe realizarse una revisión de la solicitud de reembolso/presentación de operaciones y proyectos/declaración de operaciones y proyectos para retirar las operaciones/proyectos/gastos vinculados con la materialización de esta bandera.",""))</f>
        <v/>
      </c>
      <c r="L60" s="152"/>
      <c r="M60" s="119"/>
    </row>
    <row r="61" spans="1:13" ht="120" customHeight="1" x14ac:dyDescent="0.25">
      <c r="A61" s="194"/>
      <c r="B61" s="128" t="s">
        <v>94</v>
      </c>
      <c r="C61" s="128" t="s">
        <v>124</v>
      </c>
      <c r="D61" s="18" t="s">
        <v>115</v>
      </c>
      <c r="E61" s="3" t="s">
        <v>177</v>
      </c>
      <c r="F61" s="127">
        <v>25</v>
      </c>
      <c r="G61" s="124" t="str">
        <f>IF(D11="No","No aplica",+IF(COUNTIF(E61:E61,"-")&gt;0,"pendiente",E61/2))</f>
        <v>pendiente</v>
      </c>
      <c r="H61" s="124" t="str">
        <f>IF(D11="No","No aplica",+IF(COUNTIF(E61,"-")&gt;0,"pendiente",IF(G61&gt;=1,1,G61)))</f>
        <v>pendiente</v>
      </c>
      <c r="I61" s="154" t="str">
        <f>IF(D11="No","No aplica",+IF(COUNTIF(E61,"-")&gt;0,"pendiente",(H61*F61)/100))</f>
        <v>pendiente</v>
      </c>
      <c r="J61" s="155">
        <v>4</v>
      </c>
      <c r="K61" s="152"/>
      <c r="L61" s="152" t="str">
        <f>IF(COUNTIF(E61,"-")&gt;0,"",IF(E61&gt;=1,"Posible riesgo de FRAUDE.Deben revisarse las operaciones/proyectos vinculados con la materialización de esta bandera.El alcance de la revisión tiene que ser más amplio que el realizado inicialmente y permitir concluir sobre la existencia o no de fraude.",""))</f>
        <v/>
      </c>
      <c r="M61" s="119"/>
    </row>
    <row r="62" spans="1:13" ht="139.9" customHeight="1" x14ac:dyDescent="0.25">
      <c r="A62" s="195"/>
      <c r="B62" s="128" t="s">
        <v>95</v>
      </c>
      <c r="C62" s="51" t="s">
        <v>209</v>
      </c>
      <c r="D62" s="18" t="s">
        <v>115</v>
      </c>
      <c r="E62" s="3" t="s">
        <v>177</v>
      </c>
      <c r="F62" s="127">
        <v>20</v>
      </c>
      <c r="G62" s="124" t="str">
        <f>IF(D11="No","No aplica",+IF(COUNTIF(E62:E62,"-")&gt;0,"pendiente",E62/2))</f>
        <v>pendiente</v>
      </c>
      <c r="H62" s="124" t="str">
        <f>IF(D11="No","No aplica",+IF(COUNTIF(E62,"-")&gt;0,"pendiente",IF(G62&gt;=1,1,G62)))</f>
        <v>pendiente</v>
      </c>
      <c r="I62" s="154" t="str">
        <f>IF(D11="No","No aplica",+IF(COUNTIF(E62,"-")&gt;0,"pendiente",(H62*F62)/100))</f>
        <v>pendiente</v>
      </c>
      <c r="J62" s="155">
        <v>4</v>
      </c>
      <c r="K62" s="152" t="str">
        <f>IF(COUNTIF(E62,"-")&gt;0,"",IF(E62&gt;=1,"Debe realizarse una revisión de la solicitud de reembolso/presentación de operaciones y proyectos/declaración de operaciones y proyectos para retirar las operaciones/proyectos/gastos vinculados con la materialización de esta bandera.",""))</f>
        <v/>
      </c>
      <c r="L62" s="152"/>
      <c r="M62" s="119"/>
    </row>
    <row r="63" spans="1:13" ht="60" customHeight="1" x14ac:dyDescent="0.25">
      <c r="D63" s="162" t="s">
        <v>217</v>
      </c>
      <c r="E63" s="162"/>
      <c r="F63" s="98">
        <f>SUM(F57:F62)</f>
        <v>100</v>
      </c>
      <c r="G63" s="36"/>
      <c r="H63" s="24"/>
      <c r="I63" s="157" t="str">
        <f>IF(E60=2,1,IF(D11="No","No aplica",+IF(COUNTIF(E57:E62,"-")&gt;0,"pendiente",IF(E60&gt;=1,IF(I60+(I57+I58+I61+I62)&gt;=1,1,I60+(I57+I58+I61+I62)),SUM(I57:I62)))))</f>
        <v>pendiente</v>
      </c>
      <c r="J63" s="37"/>
      <c r="K63" s="37"/>
      <c r="L63" s="24"/>
    </row>
    <row r="64" spans="1:13" s="24" customFormat="1" ht="60" customHeight="1" x14ac:dyDescent="0.25">
      <c r="B64" s="10" t="s">
        <v>131</v>
      </c>
      <c r="G64" s="38"/>
      <c r="I64" s="180" t="str">
        <f>IF(C3="Beneficiario","",IF(AND(I63&gt;=25%,I63&lt;49.999%),"Deben intensificarse sus verificaciones de gestión/control de calidad en relación con las banderas rojas materializadas",""))</f>
        <v/>
      </c>
      <c r="J64" s="180"/>
      <c r="K64" s="180"/>
      <c r="L64" s="180"/>
      <c r="M64" s="180"/>
    </row>
    <row r="65" spans="1:13" s="24" customFormat="1" ht="60" customHeight="1" x14ac:dyDescent="0.25">
      <c r="B65" s="10" t="s">
        <v>2</v>
      </c>
      <c r="G65" s="26"/>
      <c r="H65" s="26"/>
      <c r="I65" s="181" t="str">
        <f>IF(E60=2,"No se puede continuar con la solicitud de reembolso o con la presentación de operaciones y proyectos hasta que su nivel de riesgo no esté por debajo del 50%",IF(COUNTIF(E57:E62,"-")&gt;0,"",IF(OR(I63&gt;=0.5),"No se puede seguir con la presentación de operaciones y proyectos hasta que su nivel de riesgo no esté por debajo del crítico","")))</f>
        <v/>
      </c>
      <c r="J65" s="181"/>
      <c r="K65" s="181"/>
      <c r="L65" s="181"/>
      <c r="M65" s="181"/>
    </row>
    <row r="66" spans="1:13" s="24" customFormat="1" x14ac:dyDescent="0.25">
      <c r="B66" s="10" t="s">
        <v>3</v>
      </c>
      <c r="D66" s="26"/>
      <c r="E66" s="26"/>
      <c r="F66" s="26"/>
      <c r="G66" s="26"/>
      <c r="H66" s="26"/>
      <c r="I66" s="26"/>
      <c r="J66" s="39"/>
      <c r="K66" s="39"/>
      <c r="L66" s="15"/>
    </row>
    <row r="67" spans="1:13" s="24" customFormat="1" x14ac:dyDescent="0.25">
      <c r="B67" s="27" t="s">
        <v>177</v>
      </c>
      <c r="C67" s="27" t="s">
        <v>177</v>
      </c>
      <c r="D67" s="26"/>
      <c r="E67" s="26"/>
      <c r="F67" s="26"/>
      <c r="G67" s="26"/>
      <c r="H67" s="26"/>
      <c r="I67" s="26"/>
      <c r="J67" s="39"/>
      <c r="K67" s="39"/>
      <c r="L67" s="15"/>
    </row>
    <row r="68" spans="1:13" s="24" customFormat="1" x14ac:dyDescent="0.25">
      <c r="B68" s="27">
        <v>0</v>
      </c>
      <c r="C68" s="27">
        <v>0</v>
      </c>
      <c r="D68" s="26"/>
      <c r="E68" s="26"/>
      <c r="F68" s="26"/>
      <c r="G68" s="26"/>
      <c r="H68" s="26"/>
      <c r="I68" s="26"/>
      <c r="L68" s="4"/>
    </row>
    <row r="69" spans="1:13" s="24" customFormat="1" x14ac:dyDescent="0.25">
      <c r="B69" s="27"/>
      <c r="C69" s="27">
        <v>1</v>
      </c>
      <c r="D69" s="26"/>
      <c r="E69" s="26"/>
      <c r="F69" s="26"/>
      <c r="G69" s="26"/>
      <c r="H69" s="26"/>
      <c r="I69" s="26"/>
      <c r="L69" s="4"/>
    </row>
    <row r="70" spans="1:13" s="24" customFormat="1" x14ac:dyDescent="0.25">
      <c r="B70" s="27">
        <v>1</v>
      </c>
      <c r="C70" s="27">
        <v>2</v>
      </c>
      <c r="D70" s="26"/>
      <c r="E70" s="26"/>
      <c r="F70" s="26"/>
      <c r="G70" s="26"/>
      <c r="H70" s="26"/>
      <c r="I70" s="26"/>
      <c r="L70" s="4"/>
    </row>
    <row r="71" spans="1:13" s="24" customFormat="1" x14ac:dyDescent="0.25">
      <c r="B71" s="27">
        <v>2</v>
      </c>
      <c r="C71" s="27"/>
      <c r="D71" s="26"/>
      <c r="E71" s="26"/>
      <c r="F71" s="26"/>
      <c r="G71" s="26"/>
      <c r="H71" s="26"/>
      <c r="I71" s="26"/>
      <c r="L71" s="4"/>
    </row>
    <row r="72" spans="1:13" s="24" customFormat="1" x14ac:dyDescent="0.25">
      <c r="B72" s="27"/>
      <c r="C72" s="27"/>
      <c r="D72" s="26"/>
      <c r="E72" s="26"/>
      <c r="F72" s="26"/>
      <c r="G72" s="26"/>
      <c r="H72" s="26"/>
      <c r="I72" s="26"/>
      <c r="L72" s="4"/>
    </row>
    <row r="73" spans="1:13" s="24" customFormat="1" ht="28.9" customHeight="1" x14ac:dyDescent="0.25">
      <c r="B73" s="27"/>
      <c r="C73" s="27"/>
      <c r="D73" s="26"/>
      <c r="E73" s="26"/>
      <c r="F73" s="26"/>
      <c r="G73" s="26"/>
      <c r="H73" s="26"/>
      <c r="I73" s="26"/>
      <c r="L73" s="122"/>
    </row>
    <row r="74" spans="1:13" s="24" customFormat="1" x14ac:dyDescent="0.25">
      <c r="B74" s="50"/>
      <c r="D74" s="26"/>
      <c r="E74" s="26"/>
      <c r="F74" s="26"/>
      <c r="G74" s="26"/>
      <c r="H74" s="26"/>
      <c r="I74" s="26"/>
      <c r="L74" s="122"/>
    </row>
    <row r="75" spans="1:13" s="24" customFormat="1" x14ac:dyDescent="0.25">
      <c r="B75" s="50"/>
    </row>
    <row r="76" spans="1:13" s="24" customFormat="1" x14ac:dyDescent="0.25">
      <c r="B76" s="50"/>
      <c r="L76" s="15"/>
    </row>
    <row r="77" spans="1:13" s="25" customFormat="1" x14ac:dyDescent="0.25">
      <c r="A77" s="24"/>
      <c r="B77" s="50"/>
      <c r="C77" s="24"/>
      <c r="L77" s="15"/>
    </row>
    <row r="78" spans="1:13" s="25" customFormat="1" x14ac:dyDescent="0.25">
      <c r="A78" s="24"/>
      <c r="B78" s="50"/>
      <c r="C78" s="24"/>
      <c r="L78" s="15"/>
    </row>
    <row r="79" spans="1:13" s="25" customFormat="1" x14ac:dyDescent="0.25">
      <c r="A79" s="24"/>
      <c r="B79" s="50"/>
      <c r="C79" s="24"/>
      <c r="L79" s="15"/>
    </row>
    <row r="80" spans="1:13" s="25" customFormat="1" x14ac:dyDescent="0.25">
      <c r="A80" s="24"/>
      <c r="B80" s="50"/>
      <c r="C80" s="24"/>
      <c r="L80" s="15"/>
    </row>
    <row r="81" spans="1:12" s="25" customFormat="1" x14ac:dyDescent="0.25">
      <c r="A81" s="24"/>
      <c r="B81" s="50" t="s">
        <v>177</v>
      </c>
      <c r="C81" s="24"/>
      <c r="L81" s="15"/>
    </row>
    <row r="82" spans="1:12" s="25" customFormat="1" x14ac:dyDescent="0.25">
      <c r="A82" s="24"/>
      <c r="B82" s="50" t="s">
        <v>188</v>
      </c>
      <c r="C82" s="24"/>
      <c r="L82" s="15"/>
    </row>
    <row r="83" spans="1:12" x14ac:dyDescent="0.25">
      <c r="A83" s="24"/>
      <c r="B83" s="50" t="s">
        <v>189</v>
      </c>
      <c r="C83" s="24"/>
    </row>
    <row r="84" spans="1:12" x14ac:dyDescent="0.25">
      <c r="A84" s="24"/>
      <c r="B84" s="50"/>
      <c r="C84" s="24"/>
    </row>
    <row r="85" spans="1:12" x14ac:dyDescent="0.25">
      <c r="A85" s="24"/>
      <c r="B85" s="50"/>
      <c r="C85" s="24"/>
    </row>
    <row r="86" spans="1:12" x14ac:dyDescent="0.25">
      <c r="A86" s="24"/>
      <c r="B86" s="50"/>
      <c r="C86" s="24"/>
    </row>
    <row r="87" spans="1:12" x14ac:dyDescent="0.25">
      <c r="A87" s="24"/>
      <c r="B87" s="50"/>
      <c r="C87" s="24"/>
    </row>
    <row r="88" spans="1:12" x14ac:dyDescent="0.25">
      <c r="A88" s="24"/>
      <c r="B88" s="50"/>
      <c r="C88" s="24"/>
    </row>
    <row r="89" spans="1:12" x14ac:dyDescent="0.25">
      <c r="A89" s="25"/>
      <c r="B89" s="92"/>
      <c r="C89" s="25"/>
    </row>
  </sheetData>
  <sheetProtection password="C630" sheet="1"/>
  <mergeCells count="55">
    <mergeCell ref="A17:A30"/>
    <mergeCell ref="B21:B24"/>
    <mergeCell ref="F21:F24"/>
    <mergeCell ref="G21:G24"/>
    <mergeCell ref="H21:H24"/>
    <mergeCell ref="I21:I24"/>
    <mergeCell ref="B17:B20"/>
    <mergeCell ref="G17:G20"/>
    <mergeCell ref="J21:J24"/>
    <mergeCell ref="H58:H59"/>
    <mergeCell ref="J58:J59"/>
    <mergeCell ref="H17:H20"/>
    <mergeCell ref="H25:H26"/>
    <mergeCell ref="H27:H29"/>
    <mergeCell ref="I17:I20"/>
    <mergeCell ref="J27:J29"/>
    <mergeCell ref="J40:J42"/>
    <mergeCell ref="H40:H42"/>
    <mergeCell ref="D63:E63"/>
    <mergeCell ref="B45:B46"/>
    <mergeCell ref="G27:G29"/>
    <mergeCell ref="B25:B26"/>
    <mergeCell ref="G25:G26"/>
    <mergeCell ref="B27:B29"/>
    <mergeCell ref="B40:B42"/>
    <mergeCell ref="F27:F29"/>
    <mergeCell ref="A57:A62"/>
    <mergeCell ref="B58:B59"/>
    <mergeCell ref="G58:G59"/>
    <mergeCell ref="D31:E31"/>
    <mergeCell ref="D47:E47"/>
    <mergeCell ref="A40:A46"/>
    <mergeCell ref="F58:F59"/>
    <mergeCell ref="G40:G42"/>
    <mergeCell ref="G45:G46"/>
    <mergeCell ref="I64:M64"/>
    <mergeCell ref="F17:F20"/>
    <mergeCell ref="F40:F42"/>
    <mergeCell ref="F25:F26"/>
    <mergeCell ref="I65:M65"/>
    <mergeCell ref="I25:I26"/>
    <mergeCell ref="I27:I29"/>
    <mergeCell ref="I32:M32"/>
    <mergeCell ref="I33:M33"/>
    <mergeCell ref="I45:I46"/>
    <mergeCell ref="J45:J46"/>
    <mergeCell ref="B7:C7"/>
    <mergeCell ref="J17:J20"/>
    <mergeCell ref="I40:I42"/>
    <mergeCell ref="F45:F46"/>
    <mergeCell ref="I58:I59"/>
    <mergeCell ref="J25:J26"/>
    <mergeCell ref="I48:M48"/>
    <mergeCell ref="I49:M49"/>
    <mergeCell ref="H45:H46"/>
  </mergeCells>
  <conditionalFormatting sqref="J17:J21 J40:J46 J57:J62 J51:J55 J25:J30">
    <cfRule type="cellIs" dxfId="579" priority="281" stopIfTrue="1" operator="equal">
      <formula>4</formula>
    </cfRule>
  </conditionalFormatting>
  <conditionalFormatting sqref="D9:D11">
    <cfRule type="cellIs" dxfId="578" priority="280" stopIfTrue="1" operator="equal">
      <formula>"-"</formula>
    </cfRule>
  </conditionalFormatting>
  <conditionalFormatting sqref="I63">
    <cfRule type="cellIs" dxfId="577" priority="218" stopIfTrue="1" operator="equal">
      <formula>"pendiente"</formula>
    </cfRule>
    <cfRule type="cellIs" dxfId="576" priority="219" stopIfTrue="1" operator="between">
      <formula>0.5</formula>
      <formula>1</formula>
    </cfRule>
    <cfRule type="cellIs" dxfId="575" priority="220" stopIfTrue="1" operator="between">
      <formula>0.25</formula>
      <formula>0.49999</formula>
    </cfRule>
    <cfRule type="cellIs" dxfId="442" priority="221" stopIfTrue="1" operator="between">
      <formula>0.1</formula>
      <formula>0.249999</formula>
    </cfRule>
    <cfRule type="cellIs" dxfId="441" priority="222" stopIfTrue="1" operator="between">
      <formula>0</formula>
      <formula>0.09999</formula>
    </cfRule>
  </conditionalFormatting>
  <conditionalFormatting sqref="I31">
    <cfRule type="cellIs" dxfId="574" priority="198" stopIfTrue="1" operator="equal">
      <formula>"pendiente"</formula>
    </cfRule>
    <cfRule type="cellIs" dxfId="573" priority="199" stopIfTrue="1" operator="between">
      <formula>0.5</formula>
      <formula>1</formula>
    </cfRule>
    <cfRule type="cellIs" dxfId="572" priority="200" stopIfTrue="1" operator="between">
      <formula>0.25</formula>
      <formula>0.49999</formula>
    </cfRule>
    <cfRule type="cellIs" dxfId="440" priority="201" stopIfTrue="1" operator="between">
      <formula>0.1</formula>
      <formula>0.249999</formula>
    </cfRule>
    <cfRule type="cellIs" dxfId="439" priority="202" stopIfTrue="1" operator="between">
      <formula>0</formula>
      <formula>0.09999</formula>
    </cfRule>
  </conditionalFormatting>
  <conditionalFormatting sqref="G17">
    <cfRule type="cellIs" dxfId="571" priority="189" stopIfTrue="1" operator="between">
      <formula>0.5</formula>
      <formula>1</formula>
    </cfRule>
    <cfRule type="cellIs" dxfId="570" priority="190" stopIfTrue="1" operator="between">
      <formula>0.25</formula>
      <formula>0.49999</formula>
    </cfRule>
    <cfRule type="cellIs" dxfId="569" priority="191" stopIfTrue="1" operator="between">
      <formula>0.1</formula>
      <formula>0.249999</formula>
    </cfRule>
    <cfRule type="cellIs" dxfId="438" priority="192" stopIfTrue="1" operator="between">
      <formula>0</formula>
      <formula>0.099999</formula>
    </cfRule>
  </conditionalFormatting>
  <conditionalFormatting sqref="G21">
    <cfRule type="cellIs" dxfId="568" priority="185" stopIfTrue="1" operator="between">
      <formula>0.5</formula>
      <formula>1</formula>
    </cfRule>
    <cfRule type="cellIs" dxfId="567" priority="186" stopIfTrue="1" operator="between">
      <formula>0.25</formula>
      <formula>0.49999</formula>
    </cfRule>
    <cfRule type="cellIs" dxfId="566" priority="187" stopIfTrue="1" operator="between">
      <formula>0.1</formula>
      <formula>0.249999</formula>
    </cfRule>
    <cfRule type="cellIs" dxfId="437" priority="188" stopIfTrue="1" operator="between">
      <formula>0</formula>
      <formula>0.099999</formula>
    </cfRule>
  </conditionalFormatting>
  <conditionalFormatting sqref="G25">
    <cfRule type="cellIs" dxfId="565" priority="181" stopIfTrue="1" operator="between">
      <formula>0.5</formula>
      <formula>1</formula>
    </cfRule>
    <cfRule type="cellIs" dxfId="564" priority="182" stopIfTrue="1" operator="between">
      <formula>0.25</formula>
      <formula>0.49999</formula>
    </cfRule>
    <cfRule type="cellIs" dxfId="563" priority="183" stopIfTrue="1" operator="between">
      <formula>0.1</formula>
      <formula>0.249999</formula>
    </cfRule>
    <cfRule type="cellIs" dxfId="436" priority="184" stopIfTrue="1" operator="between">
      <formula>0</formula>
      <formula>0.099999</formula>
    </cfRule>
  </conditionalFormatting>
  <conditionalFormatting sqref="G27">
    <cfRule type="cellIs" dxfId="562" priority="177" stopIfTrue="1" operator="between">
      <formula>0.5</formula>
      <formula>1</formula>
    </cfRule>
    <cfRule type="cellIs" dxfId="561" priority="178" stopIfTrue="1" operator="between">
      <formula>0.25</formula>
      <formula>0.49999</formula>
    </cfRule>
    <cfRule type="cellIs" dxfId="560" priority="179" stopIfTrue="1" operator="between">
      <formula>0.1</formula>
      <formula>0.249999</formula>
    </cfRule>
    <cfRule type="cellIs" dxfId="435" priority="180" stopIfTrue="1" operator="between">
      <formula>0</formula>
      <formula>0.099999</formula>
    </cfRule>
  </conditionalFormatting>
  <conditionalFormatting sqref="G30">
    <cfRule type="cellIs" dxfId="559" priority="173" stopIfTrue="1" operator="between">
      <formula>0.5</formula>
      <formula>1</formula>
    </cfRule>
    <cfRule type="cellIs" dxfId="558" priority="174" stopIfTrue="1" operator="between">
      <formula>0.25</formula>
      <formula>0.49999</formula>
    </cfRule>
    <cfRule type="cellIs" dxfId="557" priority="175" stopIfTrue="1" operator="between">
      <formula>0.1</formula>
      <formula>0.249999</formula>
    </cfRule>
    <cfRule type="cellIs" dxfId="434" priority="176" stopIfTrue="1" operator="between">
      <formula>0</formula>
      <formula>0.099999</formula>
    </cfRule>
  </conditionalFormatting>
  <conditionalFormatting sqref="G40">
    <cfRule type="cellIs" dxfId="556" priority="169" stopIfTrue="1" operator="between">
      <formula>0.5</formula>
      <formula>1</formula>
    </cfRule>
    <cfRule type="cellIs" dxfId="555" priority="170" stopIfTrue="1" operator="between">
      <formula>0.25</formula>
      <formula>0.49999</formula>
    </cfRule>
    <cfRule type="cellIs" dxfId="554" priority="171" stopIfTrue="1" operator="between">
      <formula>0.1</formula>
      <formula>0.249999</formula>
    </cfRule>
    <cfRule type="cellIs" dxfId="433" priority="172" stopIfTrue="1" operator="between">
      <formula>0</formula>
      <formula>0.099999</formula>
    </cfRule>
  </conditionalFormatting>
  <conditionalFormatting sqref="G43">
    <cfRule type="cellIs" dxfId="553" priority="165" stopIfTrue="1" operator="between">
      <formula>0.5</formula>
      <formula>1</formula>
    </cfRule>
    <cfRule type="cellIs" dxfId="552" priority="166" stopIfTrue="1" operator="between">
      <formula>0.25</formula>
      <formula>0.49999</formula>
    </cfRule>
    <cfRule type="cellIs" dxfId="551" priority="167" stopIfTrue="1" operator="between">
      <formula>0.1</formula>
      <formula>0.249999</formula>
    </cfRule>
    <cfRule type="cellIs" dxfId="432" priority="168" stopIfTrue="1" operator="between">
      <formula>0</formula>
      <formula>0.099999</formula>
    </cfRule>
  </conditionalFormatting>
  <conditionalFormatting sqref="G44">
    <cfRule type="cellIs" dxfId="550" priority="161" stopIfTrue="1" operator="between">
      <formula>0.5</formula>
      <formula>1</formula>
    </cfRule>
    <cfRule type="cellIs" dxfId="549" priority="162" stopIfTrue="1" operator="between">
      <formula>0.25</formula>
      <formula>0.49999</formula>
    </cfRule>
    <cfRule type="cellIs" dxfId="548" priority="163" stopIfTrue="1" operator="between">
      <formula>0.1</formula>
      <formula>0.249999</formula>
    </cfRule>
    <cfRule type="cellIs" dxfId="431" priority="164" stopIfTrue="1" operator="between">
      <formula>0</formula>
      <formula>0.099999</formula>
    </cfRule>
  </conditionalFormatting>
  <conditionalFormatting sqref="G45">
    <cfRule type="cellIs" dxfId="547" priority="157" stopIfTrue="1" operator="between">
      <formula>0.5</formula>
      <formula>1</formula>
    </cfRule>
    <cfRule type="cellIs" dxfId="546" priority="158" stopIfTrue="1" operator="between">
      <formula>0.25</formula>
      <formula>0.49999</formula>
    </cfRule>
    <cfRule type="cellIs" dxfId="545" priority="159" stopIfTrue="1" operator="between">
      <formula>0.1</formula>
      <formula>0.249999</formula>
    </cfRule>
    <cfRule type="cellIs" dxfId="430" priority="160" stopIfTrue="1" operator="between">
      <formula>0</formula>
      <formula>0.099999</formula>
    </cfRule>
  </conditionalFormatting>
  <conditionalFormatting sqref="G57">
    <cfRule type="cellIs" dxfId="544" priority="153" stopIfTrue="1" operator="between">
      <formula>0.5</formula>
      <formula>1</formula>
    </cfRule>
    <cfRule type="cellIs" dxfId="543" priority="154" stopIfTrue="1" operator="between">
      <formula>0.25</formula>
      <formula>0.49999</formula>
    </cfRule>
    <cfRule type="cellIs" dxfId="542" priority="155" stopIfTrue="1" operator="between">
      <formula>0.1</formula>
      <formula>0.249999</formula>
    </cfRule>
    <cfRule type="cellIs" dxfId="429" priority="156" stopIfTrue="1" operator="between">
      <formula>0</formula>
      <formula>0.099999</formula>
    </cfRule>
  </conditionalFormatting>
  <conditionalFormatting sqref="G58">
    <cfRule type="cellIs" dxfId="541" priority="149" stopIfTrue="1" operator="between">
      <formula>0.5</formula>
      <formula>1</formula>
    </cfRule>
    <cfRule type="cellIs" dxfId="540" priority="150" stopIfTrue="1" operator="between">
      <formula>0.25</formula>
      <formula>0.49999</formula>
    </cfRule>
    <cfRule type="cellIs" dxfId="539" priority="151" stopIfTrue="1" operator="between">
      <formula>0.1</formula>
      <formula>0.249999</formula>
    </cfRule>
    <cfRule type="cellIs" dxfId="428" priority="152" stopIfTrue="1" operator="between">
      <formula>0</formula>
      <formula>0.099999</formula>
    </cfRule>
  </conditionalFormatting>
  <conditionalFormatting sqref="G60">
    <cfRule type="cellIs" dxfId="538" priority="145" stopIfTrue="1" operator="between">
      <formula>0.5</formula>
      <formula>1</formula>
    </cfRule>
    <cfRule type="cellIs" dxfId="537" priority="146" stopIfTrue="1" operator="between">
      <formula>0.25</formula>
      <formula>0.49999</formula>
    </cfRule>
    <cfRule type="cellIs" dxfId="536" priority="147" stopIfTrue="1" operator="between">
      <formula>0.1</formula>
      <formula>0.249999</formula>
    </cfRule>
    <cfRule type="cellIs" dxfId="427" priority="148" stopIfTrue="1" operator="between">
      <formula>0</formula>
      <formula>0.099999</formula>
    </cfRule>
  </conditionalFormatting>
  <conditionalFormatting sqref="G61">
    <cfRule type="cellIs" dxfId="535" priority="141" stopIfTrue="1" operator="between">
      <formula>0.5</formula>
      <formula>1</formula>
    </cfRule>
    <cfRule type="cellIs" dxfId="534" priority="142" stopIfTrue="1" operator="between">
      <formula>0.25</formula>
      <formula>0.49999</formula>
    </cfRule>
    <cfRule type="cellIs" dxfId="533" priority="143" stopIfTrue="1" operator="between">
      <formula>0.1</formula>
      <formula>0.249999</formula>
    </cfRule>
    <cfRule type="cellIs" dxfId="426" priority="144" stopIfTrue="1" operator="between">
      <formula>0</formula>
      <formula>0.099999</formula>
    </cfRule>
  </conditionalFormatting>
  <conditionalFormatting sqref="G62">
    <cfRule type="cellIs" dxfId="532" priority="137" stopIfTrue="1" operator="between">
      <formula>0.5</formula>
      <formula>1</formula>
    </cfRule>
    <cfRule type="cellIs" dxfId="531" priority="138" stopIfTrue="1" operator="between">
      <formula>0.25</formula>
      <formula>0.49999</formula>
    </cfRule>
    <cfRule type="cellIs" dxfId="530" priority="139" stopIfTrue="1" operator="between">
      <formula>0.1</formula>
      <formula>0.249999</formula>
    </cfRule>
    <cfRule type="cellIs" dxfId="425" priority="140" stopIfTrue="1" operator="between">
      <formula>0</formula>
      <formula>0.099999</formula>
    </cfRule>
  </conditionalFormatting>
  <conditionalFormatting sqref="H17">
    <cfRule type="cellIs" dxfId="529" priority="133" stopIfTrue="1" operator="between">
      <formula>0.5</formula>
      <formula>1</formula>
    </cfRule>
    <cfRule type="cellIs" dxfId="528" priority="134" stopIfTrue="1" operator="between">
      <formula>0.25</formula>
      <formula>0.49999</formula>
    </cfRule>
    <cfRule type="cellIs" dxfId="527" priority="135" stopIfTrue="1" operator="between">
      <formula>0.1</formula>
      <formula>0.249999</formula>
    </cfRule>
    <cfRule type="cellIs" dxfId="424" priority="136" stopIfTrue="1" operator="between">
      <formula>0</formula>
      <formula>0.099999</formula>
    </cfRule>
  </conditionalFormatting>
  <conditionalFormatting sqref="H21">
    <cfRule type="cellIs" dxfId="526" priority="129" stopIfTrue="1" operator="between">
      <formula>0.5</formula>
      <formula>1</formula>
    </cfRule>
    <cfRule type="cellIs" dxfId="525" priority="130" stopIfTrue="1" operator="between">
      <formula>0.25</formula>
      <formula>0.49999</formula>
    </cfRule>
    <cfRule type="cellIs" dxfId="524" priority="131" stopIfTrue="1" operator="between">
      <formula>0.1</formula>
      <formula>0.249999</formula>
    </cfRule>
    <cfRule type="cellIs" dxfId="423" priority="132" stopIfTrue="1" operator="between">
      <formula>0</formula>
      <formula>0.099999</formula>
    </cfRule>
  </conditionalFormatting>
  <conditionalFormatting sqref="H25">
    <cfRule type="cellIs" dxfId="523" priority="125" stopIfTrue="1" operator="between">
      <formula>0.5</formula>
      <formula>1</formula>
    </cfRule>
    <cfRule type="cellIs" dxfId="522" priority="126" stopIfTrue="1" operator="between">
      <formula>0.25</formula>
      <formula>0.49999</formula>
    </cfRule>
    <cfRule type="cellIs" dxfId="521" priority="127" stopIfTrue="1" operator="between">
      <formula>0.1</formula>
      <formula>0.249999</formula>
    </cfRule>
    <cfRule type="cellIs" dxfId="422" priority="128" stopIfTrue="1" operator="between">
      <formula>0</formula>
      <formula>0.099999</formula>
    </cfRule>
  </conditionalFormatting>
  <conditionalFormatting sqref="H27">
    <cfRule type="cellIs" dxfId="520" priority="121" stopIfTrue="1" operator="between">
      <formula>0.5</formula>
      <formula>1</formula>
    </cfRule>
    <cfRule type="cellIs" dxfId="519" priority="122" stopIfTrue="1" operator="between">
      <formula>0.25</formula>
      <formula>0.49999</formula>
    </cfRule>
    <cfRule type="cellIs" dxfId="518" priority="123" stopIfTrue="1" operator="between">
      <formula>0.1</formula>
      <formula>0.249999</formula>
    </cfRule>
    <cfRule type="cellIs" dxfId="421" priority="124" stopIfTrue="1" operator="between">
      <formula>0</formula>
      <formula>0.099999</formula>
    </cfRule>
  </conditionalFormatting>
  <conditionalFormatting sqref="H30">
    <cfRule type="cellIs" dxfId="517" priority="117" stopIfTrue="1" operator="between">
      <formula>0.5</formula>
      <formula>1</formula>
    </cfRule>
    <cfRule type="cellIs" dxfId="516" priority="118" stopIfTrue="1" operator="between">
      <formula>0.25</formula>
      <formula>0.49999</formula>
    </cfRule>
    <cfRule type="cellIs" dxfId="515" priority="119" stopIfTrue="1" operator="between">
      <formula>0.1</formula>
      <formula>0.249999</formula>
    </cfRule>
    <cfRule type="cellIs" dxfId="420" priority="120" stopIfTrue="1" operator="between">
      <formula>0</formula>
      <formula>0.099999</formula>
    </cfRule>
  </conditionalFormatting>
  <conditionalFormatting sqref="H40">
    <cfRule type="cellIs" dxfId="514" priority="113" stopIfTrue="1" operator="between">
      <formula>0.5</formula>
      <formula>1</formula>
    </cfRule>
    <cfRule type="cellIs" dxfId="513" priority="114" stopIfTrue="1" operator="between">
      <formula>0.25</formula>
      <formula>0.49999</formula>
    </cfRule>
    <cfRule type="cellIs" dxfId="512" priority="115" stopIfTrue="1" operator="between">
      <formula>0.1</formula>
      <formula>0.249999</formula>
    </cfRule>
    <cfRule type="cellIs" dxfId="419" priority="116" stopIfTrue="1" operator="between">
      <formula>0</formula>
      <formula>0.099999</formula>
    </cfRule>
  </conditionalFormatting>
  <conditionalFormatting sqref="H43">
    <cfRule type="cellIs" dxfId="511" priority="109" stopIfTrue="1" operator="between">
      <formula>0.5</formula>
      <formula>1</formula>
    </cfRule>
    <cfRule type="cellIs" dxfId="510" priority="110" stopIfTrue="1" operator="between">
      <formula>0.25</formula>
      <formula>0.49999</formula>
    </cfRule>
    <cfRule type="cellIs" dxfId="509" priority="111" stopIfTrue="1" operator="between">
      <formula>0.1</formula>
      <formula>0.249999</formula>
    </cfRule>
    <cfRule type="cellIs" dxfId="418" priority="112" stopIfTrue="1" operator="between">
      <formula>0</formula>
      <formula>0.099999</formula>
    </cfRule>
  </conditionalFormatting>
  <conditionalFormatting sqref="H44">
    <cfRule type="cellIs" dxfId="508" priority="105" stopIfTrue="1" operator="between">
      <formula>0.5</formula>
      <formula>1</formula>
    </cfRule>
    <cfRule type="cellIs" dxfId="507" priority="106" stopIfTrue="1" operator="between">
      <formula>0.25</formula>
      <formula>0.49999</formula>
    </cfRule>
    <cfRule type="cellIs" dxfId="506" priority="107" stopIfTrue="1" operator="between">
      <formula>0.1</formula>
      <formula>0.249999</formula>
    </cfRule>
    <cfRule type="cellIs" dxfId="417" priority="108" stopIfTrue="1" operator="between">
      <formula>0</formula>
      <formula>0.099999</formula>
    </cfRule>
  </conditionalFormatting>
  <conditionalFormatting sqref="H45">
    <cfRule type="cellIs" dxfId="505" priority="101" stopIfTrue="1" operator="between">
      <formula>0.5</formula>
      <formula>1</formula>
    </cfRule>
    <cfRule type="cellIs" dxfId="504" priority="102" stopIfTrue="1" operator="between">
      <formula>0.25</formula>
      <formula>0.49999</formula>
    </cfRule>
    <cfRule type="cellIs" dxfId="503" priority="103" stopIfTrue="1" operator="between">
      <formula>0.1</formula>
      <formula>0.249999</formula>
    </cfRule>
    <cfRule type="cellIs" dxfId="416" priority="104" stopIfTrue="1" operator="between">
      <formula>0</formula>
      <formula>0.099999</formula>
    </cfRule>
  </conditionalFormatting>
  <conditionalFormatting sqref="H57">
    <cfRule type="cellIs" dxfId="502" priority="97" stopIfTrue="1" operator="between">
      <formula>0.5</formula>
      <formula>1</formula>
    </cfRule>
    <cfRule type="cellIs" dxfId="501" priority="98" stopIfTrue="1" operator="between">
      <formula>0.25</formula>
      <formula>0.49999</formula>
    </cfRule>
    <cfRule type="cellIs" dxfId="500" priority="99" stopIfTrue="1" operator="between">
      <formula>0.1</formula>
      <formula>0.249999</formula>
    </cfRule>
    <cfRule type="cellIs" dxfId="415" priority="100" stopIfTrue="1" operator="between">
      <formula>0</formula>
      <formula>0.099999</formula>
    </cfRule>
  </conditionalFormatting>
  <conditionalFormatting sqref="H58">
    <cfRule type="cellIs" dxfId="499" priority="93" stopIfTrue="1" operator="between">
      <formula>0.5</formula>
      <formula>1</formula>
    </cfRule>
    <cfRule type="cellIs" dxfId="498" priority="94" stopIfTrue="1" operator="between">
      <formula>0.25</formula>
      <formula>0.49999</formula>
    </cfRule>
    <cfRule type="cellIs" dxfId="497" priority="95" stopIfTrue="1" operator="between">
      <formula>0.1</formula>
      <formula>0.249999</formula>
    </cfRule>
    <cfRule type="cellIs" dxfId="414" priority="96" stopIfTrue="1" operator="between">
      <formula>0</formula>
      <formula>0.099999</formula>
    </cfRule>
  </conditionalFormatting>
  <conditionalFormatting sqref="H60">
    <cfRule type="cellIs" dxfId="496" priority="89" stopIfTrue="1" operator="between">
      <formula>0.5</formula>
      <formula>1</formula>
    </cfRule>
    <cfRule type="cellIs" dxfId="495" priority="90" stopIfTrue="1" operator="between">
      <formula>0.25</formula>
      <formula>0.49999</formula>
    </cfRule>
    <cfRule type="cellIs" dxfId="494" priority="91" stopIfTrue="1" operator="between">
      <formula>0.1</formula>
      <formula>0.249999</formula>
    </cfRule>
    <cfRule type="cellIs" dxfId="413" priority="92" stopIfTrue="1" operator="between">
      <formula>0</formula>
      <formula>0.099999</formula>
    </cfRule>
  </conditionalFormatting>
  <conditionalFormatting sqref="H61">
    <cfRule type="cellIs" dxfId="493" priority="85" stopIfTrue="1" operator="between">
      <formula>0.5</formula>
      <formula>1</formula>
    </cfRule>
    <cfRule type="cellIs" dxfId="492" priority="86" stopIfTrue="1" operator="between">
      <formula>0.25</formula>
      <formula>0.49999</formula>
    </cfRule>
    <cfRule type="cellIs" dxfId="491" priority="87" stopIfTrue="1" operator="between">
      <formula>0.1</formula>
      <formula>0.249999</formula>
    </cfRule>
    <cfRule type="cellIs" dxfId="412" priority="88" stopIfTrue="1" operator="between">
      <formula>0</formula>
      <formula>0.099999</formula>
    </cfRule>
  </conditionalFormatting>
  <conditionalFormatting sqref="H62">
    <cfRule type="cellIs" dxfId="490" priority="81" stopIfTrue="1" operator="between">
      <formula>0.5</formula>
      <formula>1</formula>
    </cfRule>
    <cfRule type="cellIs" dxfId="489" priority="82" stopIfTrue="1" operator="between">
      <formula>0.25</formula>
      <formula>0.49999</formula>
    </cfRule>
    <cfRule type="cellIs" dxfId="488" priority="83" stopIfTrue="1" operator="between">
      <formula>0.1</formula>
      <formula>0.249999</formula>
    </cfRule>
    <cfRule type="cellIs" dxfId="411" priority="84" stopIfTrue="1" operator="between">
      <formula>0</formula>
      <formula>0.099999</formula>
    </cfRule>
  </conditionalFormatting>
  <conditionalFormatting sqref="I47">
    <cfRule type="cellIs" dxfId="487" priority="71" stopIfTrue="1" operator="equal">
      <formula>"pendiente"</formula>
    </cfRule>
    <cfRule type="cellIs" dxfId="486" priority="72" stopIfTrue="1" operator="between">
      <formula>0.5</formula>
      <formula>1</formula>
    </cfRule>
    <cfRule type="cellIs" dxfId="485" priority="73" stopIfTrue="1" operator="between">
      <formula>0.25</formula>
      <formula>0.49999</formula>
    </cfRule>
    <cfRule type="cellIs" dxfId="410" priority="74" stopIfTrue="1" operator="between">
      <formula>0.1</formula>
      <formula>0.249999</formula>
    </cfRule>
    <cfRule type="cellIs" dxfId="409" priority="75" stopIfTrue="1" operator="between">
      <formula>0</formula>
      <formula>0.09999</formula>
    </cfRule>
  </conditionalFormatting>
  <conditionalFormatting sqref="I17">
    <cfRule type="expression" dxfId="484" priority="66" stopIfTrue="1">
      <formula>$G17="pendiente"</formula>
    </cfRule>
    <cfRule type="expression" dxfId="483" priority="67" stopIfTrue="1">
      <formula>AND($G17&gt;=0,$G17&lt;=0.0999)</formula>
    </cfRule>
    <cfRule type="expression" dxfId="482" priority="68" stopIfTrue="1">
      <formula>AND($G17&gt;=0.1,$G17&lt;=0.249999)</formula>
    </cfRule>
    <cfRule type="expression" dxfId="408" priority="69" stopIfTrue="1">
      <formula>AND($G17&gt;=0.25,$G17&lt;=0.4999)</formula>
    </cfRule>
    <cfRule type="expression" dxfId="407" priority="70" stopIfTrue="1">
      <formula>$G17&gt;=0.5</formula>
    </cfRule>
  </conditionalFormatting>
  <conditionalFormatting sqref="I21">
    <cfRule type="expression" dxfId="481" priority="61" stopIfTrue="1">
      <formula>$G21="pendiente"</formula>
    </cfRule>
    <cfRule type="expression" dxfId="480" priority="62" stopIfTrue="1">
      <formula>AND($G21&gt;=0,$G21&lt;=0.0999)</formula>
    </cfRule>
    <cfRule type="expression" dxfId="479" priority="63" stopIfTrue="1">
      <formula>AND($G21&gt;=0.1,$G21&lt;=0.249999)</formula>
    </cfRule>
    <cfRule type="expression" dxfId="406" priority="64" stopIfTrue="1">
      <formula>AND($G21&gt;=0.25,$G21&lt;=0.4999)</formula>
    </cfRule>
    <cfRule type="expression" dxfId="405" priority="65" stopIfTrue="1">
      <formula>$G21&gt;=0.5</formula>
    </cfRule>
  </conditionalFormatting>
  <conditionalFormatting sqref="I25">
    <cfRule type="expression" dxfId="478" priority="56" stopIfTrue="1">
      <formula>$G25="pendiente"</formula>
    </cfRule>
    <cfRule type="expression" dxfId="477" priority="57" stopIfTrue="1">
      <formula>AND($G25&gt;=0,$G25&lt;=0.0999)</formula>
    </cfRule>
    <cfRule type="expression" dxfId="476" priority="58" stopIfTrue="1">
      <formula>AND($G25&gt;=0.1,$G25&lt;=0.249999)</formula>
    </cfRule>
    <cfRule type="expression" dxfId="404" priority="59" stopIfTrue="1">
      <formula>AND($G25&gt;=0.25,$G25&lt;=0.4999)</formula>
    </cfRule>
    <cfRule type="expression" dxfId="403" priority="60" stopIfTrue="1">
      <formula>$G25&gt;=0.5</formula>
    </cfRule>
  </conditionalFormatting>
  <conditionalFormatting sqref="I27">
    <cfRule type="expression" dxfId="475" priority="51" stopIfTrue="1">
      <formula>$G27="pendiente"</formula>
    </cfRule>
    <cfRule type="expression" dxfId="474" priority="52" stopIfTrue="1">
      <formula>AND($G27&gt;=0,$G27&lt;=0.0999)</formula>
    </cfRule>
    <cfRule type="expression" dxfId="473" priority="53" stopIfTrue="1">
      <formula>AND($G27&gt;=0.1,$G27&lt;=0.249999)</formula>
    </cfRule>
    <cfRule type="expression" dxfId="402" priority="54" stopIfTrue="1">
      <formula>AND($G27&gt;=0.25,$G27&lt;=0.4999)</formula>
    </cfRule>
    <cfRule type="expression" dxfId="401" priority="55" stopIfTrue="1">
      <formula>$G27&gt;=0.5</formula>
    </cfRule>
  </conditionalFormatting>
  <conditionalFormatting sqref="I30">
    <cfRule type="expression" dxfId="472" priority="46" stopIfTrue="1">
      <formula>$G30="pendiente"</formula>
    </cfRule>
    <cfRule type="expression" dxfId="471" priority="47" stopIfTrue="1">
      <formula>AND($G30&gt;=0,$G30&lt;=0.0999)</formula>
    </cfRule>
    <cfRule type="expression" dxfId="470" priority="48" stopIfTrue="1">
      <formula>AND($G30&gt;=0.1,$G30&lt;=0.249999)</formula>
    </cfRule>
    <cfRule type="expression" dxfId="400" priority="49" stopIfTrue="1">
      <formula>AND($G30&gt;=0.25,$G30&lt;=0.4999)</formula>
    </cfRule>
    <cfRule type="expression" dxfId="399" priority="50" stopIfTrue="1">
      <formula>$G30&gt;=0.5</formula>
    </cfRule>
  </conditionalFormatting>
  <conditionalFormatting sqref="I40">
    <cfRule type="expression" dxfId="469" priority="41" stopIfTrue="1">
      <formula>$G40="pendiente"</formula>
    </cfRule>
    <cfRule type="expression" dxfId="468" priority="42" stopIfTrue="1">
      <formula>AND($G40&gt;=0,$G40&lt;=0.0999)</formula>
    </cfRule>
    <cfRule type="expression" dxfId="467" priority="43" stopIfTrue="1">
      <formula>AND($G40&gt;=0.1,$G40&lt;=0.249999)</formula>
    </cfRule>
    <cfRule type="expression" dxfId="398" priority="44" stopIfTrue="1">
      <formula>AND($G40&gt;=0.25,$G40&lt;=0.4999)</formula>
    </cfRule>
    <cfRule type="expression" dxfId="397" priority="45" stopIfTrue="1">
      <formula>$G40&gt;=0.5</formula>
    </cfRule>
  </conditionalFormatting>
  <conditionalFormatting sqref="I43">
    <cfRule type="expression" dxfId="466" priority="36" stopIfTrue="1">
      <formula>$G43="pendiente"</formula>
    </cfRule>
    <cfRule type="expression" dxfId="465" priority="37" stopIfTrue="1">
      <formula>AND($G43&gt;=0,$G43&lt;=0.0999)</formula>
    </cfRule>
    <cfRule type="expression" dxfId="464" priority="38" stopIfTrue="1">
      <formula>AND($G43&gt;=0.1,$G43&lt;=0.249999)</formula>
    </cfRule>
    <cfRule type="expression" dxfId="396" priority="39" stopIfTrue="1">
      <formula>AND($G43&gt;=0.25,$G43&lt;=0.4999)</formula>
    </cfRule>
    <cfRule type="expression" dxfId="395" priority="40" stopIfTrue="1">
      <formula>$G43&gt;=0.5</formula>
    </cfRule>
  </conditionalFormatting>
  <conditionalFormatting sqref="I44">
    <cfRule type="expression" dxfId="463" priority="31" stopIfTrue="1">
      <formula>$G44="pendiente"</formula>
    </cfRule>
    <cfRule type="expression" dxfId="462" priority="32" stopIfTrue="1">
      <formula>AND($G44&gt;=0,$G44&lt;=0.0999)</formula>
    </cfRule>
    <cfRule type="expression" dxfId="461" priority="33" stopIfTrue="1">
      <formula>AND($G44&gt;=0.1,$G44&lt;=0.249999)</formula>
    </cfRule>
    <cfRule type="expression" dxfId="394" priority="34" stopIfTrue="1">
      <formula>AND($G44&gt;=0.25,$G44&lt;=0.4999)</formula>
    </cfRule>
    <cfRule type="expression" dxfId="393" priority="35" stopIfTrue="1">
      <formula>$G44&gt;=0.5</formula>
    </cfRule>
  </conditionalFormatting>
  <conditionalFormatting sqref="I45">
    <cfRule type="expression" dxfId="460" priority="26" stopIfTrue="1">
      <formula>$G45="pendiente"</formula>
    </cfRule>
    <cfRule type="expression" dxfId="459" priority="27" stopIfTrue="1">
      <formula>AND($G45&gt;=0,$G45&lt;=0.0999)</formula>
    </cfRule>
    <cfRule type="expression" dxfId="458" priority="28" stopIfTrue="1">
      <formula>AND($G45&gt;=0.1,$G45&lt;=0.249999)</formula>
    </cfRule>
    <cfRule type="expression" dxfId="392" priority="29" stopIfTrue="1">
      <formula>AND($G45&gt;=0.25,$G45&lt;=0.4999)</formula>
    </cfRule>
    <cfRule type="expression" dxfId="391" priority="30" stopIfTrue="1">
      <formula>$G45&gt;=0.5</formula>
    </cfRule>
  </conditionalFormatting>
  <conditionalFormatting sqref="I57">
    <cfRule type="expression" dxfId="457" priority="21" stopIfTrue="1">
      <formula>$G57="pendiente"</formula>
    </cfRule>
    <cfRule type="expression" dxfId="456" priority="22" stopIfTrue="1">
      <formula>AND($G57&gt;=0,$G57&lt;=0.0999)</formula>
    </cfRule>
    <cfRule type="expression" dxfId="455" priority="23" stopIfTrue="1">
      <formula>AND($G57&gt;=0.1,$G57&lt;=0.249999)</formula>
    </cfRule>
    <cfRule type="expression" dxfId="390" priority="24" stopIfTrue="1">
      <formula>AND($G57&gt;=0.25,$G57&lt;=0.4999)</formula>
    </cfRule>
    <cfRule type="expression" dxfId="389" priority="25" stopIfTrue="1">
      <formula>$G57&gt;=0.5</formula>
    </cfRule>
  </conditionalFormatting>
  <conditionalFormatting sqref="I58">
    <cfRule type="expression" dxfId="454" priority="16" stopIfTrue="1">
      <formula>$G58="pendiente"</formula>
    </cfRule>
    <cfRule type="expression" dxfId="453" priority="17" stopIfTrue="1">
      <formula>AND($G58&gt;=0,$G58&lt;=0.0999)</formula>
    </cfRule>
    <cfRule type="expression" dxfId="452" priority="18" stopIfTrue="1">
      <formula>AND($G58&gt;=0.1,$G58&lt;=0.249999)</formula>
    </cfRule>
    <cfRule type="expression" dxfId="388" priority="19" stopIfTrue="1">
      <formula>AND($G58&gt;=0.25,$G58&lt;=0.4999)</formula>
    </cfRule>
    <cfRule type="expression" dxfId="387" priority="20" stopIfTrue="1">
      <formula>$G58&gt;=0.5</formula>
    </cfRule>
  </conditionalFormatting>
  <conditionalFormatting sqref="I60">
    <cfRule type="expression" dxfId="451" priority="11" stopIfTrue="1">
      <formula>$G60="pendiente"</formula>
    </cfRule>
    <cfRule type="expression" dxfId="450" priority="12" stopIfTrue="1">
      <formula>AND($G60&gt;=0,$G60&lt;=0.0999)</formula>
    </cfRule>
    <cfRule type="expression" dxfId="449" priority="13" stopIfTrue="1">
      <formula>AND($G60&gt;=0.1,$G60&lt;=0.249999)</formula>
    </cfRule>
    <cfRule type="expression" dxfId="386" priority="14" stopIfTrue="1">
      <formula>AND($G60&gt;=0.25,$G60&lt;=0.4999)</formula>
    </cfRule>
    <cfRule type="expression" dxfId="385" priority="15" stopIfTrue="1">
      <formula>$G60&gt;=0.5</formula>
    </cfRule>
  </conditionalFormatting>
  <conditionalFormatting sqref="I61">
    <cfRule type="expression" dxfId="448" priority="6" stopIfTrue="1">
      <formula>$G61="pendiente"</formula>
    </cfRule>
    <cfRule type="expression" dxfId="447" priority="7" stopIfTrue="1">
      <formula>AND($G61&gt;=0,$G61&lt;=0.0999)</formula>
    </cfRule>
    <cfRule type="expression" dxfId="446" priority="8" stopIfTrue="1">
      <formula>AND($G61&gt;=0.1,$G61&lt;=0.249999)</formula>
    </cfRule>
    <cfRule type="expression" dxfId="384" priority="9" stopIfTrue="1">
      <formula>AND($G61&gt;=0.25,$G61&lt;=0.4999)</formula>
    </cfRule>
    <cfRule type="expression" dxfId="383" priority="10" stopIfTrue="1">
      <formula>$G61&gt;=0.5</formula>
    </cfRule>
  </conditionalFormatting>
  <conditionalFormatting sqref="I62">
    <cfRule type="expression" dxfId="445" priority="1" stopIfTrue="1">
      <formula>$G62="pendiente"</formula>
    </cfRule>
    <cfRule type="expression" dxfId="444" priority="2" stopIfTrue="1">
      <formula>AND($G62&gt;=0,$G62&lt;=0.0999)</formula>
    </cfRule>
    <cfRule type="expression" dxfId="443" priority="3" stopIfTrue="1">
      <formula>AND($G62&gt;=0.1,$G62&lt;=0.249999)</formula>
    </cfRule>
    <cfRule type="expression" dxfId="382" priority="4" stopIfTrue="1">
      <formula>AND($G62&gt;=0.25,$G62&lt;=0.4999)</formula>
    </cfRule>
    <cfRule type="expression" dxfId="381" priority="5" stopIfTrue="1">
      <formula>$G62&gt;=0.5</formula>
    </cfRule>
  </conditionalFormatting>
  <dataValidations count="3">
    <dataValidation type="list" allowBlank="1" showInputMessage="1" showErrorMessage="1" sqref="E17:E30 E57:E62 E40:E46" xr:uid="{26212418-A0EB-4E5D-9F0C-B4018DF77087}">
      <formula1>$C$67:$C$70</formula1>
    </dataValidation>
    <dataValidation type="list" allowBlank="1" showInputMessage="1" showErrorMessage="1" sqref="D9:D11" xr:uid="{DA6761CC-9E87-49C2-98F0-4D0E3B0A6192}">
      <formula1>$B$81:$B$83</formula1>
    </dataValidation>
    <dataValidation type="list" allowBlank="1" showInputMessage="1" showErrorMessage="1" sqref="C3" xr:uid="{141A9C99-7E0A-43CD-9FD0-DE37FBD89591}">
      <formula1>$B$64:$B$66</formula1>
    </dataValidation>
  </dataValidations>
  <pageMargins left="0.27559055118110237" right="7.874015748031496E-2" top="7.874015748031496E-2" bottom="7.874015748031496E-2" header="0" footer="0"/>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E48D-34BC-491B-BBB4-A6512B5155CD}">
  <dimension ref="C2:G42"/>
  <sheetViews>
    <sheetView showGridLines="0" zoomScale="60" zoomScaleNormal="60" workbookViewId="0"/>
  </sheetViews>
  <sheetFormatPr baseColWidth="10" defaultColWidth="11.5703125" defaultRowHeight="34.15" customHeight="1" x14ac:dyDescent="0.25"/>
  <cols>
    <col min="1" max="2" width="11.5703125" style="129" customWidth="1"/>
    <col min="3" max="3" width="22.5703125" style="129" customWidth="1"/>
    <col min="4" max="4" width="7" style="129" customWidth="1"/>
    <col min="5" max="5" width="103.7109375" style="129" customWidth="1"/>
    <col min="6" max="6" width="33.140625" style="130" customWidth="1"/>
    <col min="7" max="16384" width="11.5703125" style="129"/>
  </cols>
  <sheetData>
    <row r="2" spans="3:7" ht="34.15" customHeight="1" x14ac:dyDescent="0.25">
      <c r="C2" s="131" t="s">
        <v>26</v>
      </c>
    </row>
    <row r="3" spans="3:7" ht="34.15" customHeight="1" x14ac:dyDescent="0.25">
      <c r="E3" s="132"/>
    </row>
    <row r="4" spans="3:7" ht="15.75" thickBot="1" x14ac:dyDescent="0.3"/>
    <row r="5" spans="3:7" ht="51.6" customHeight="1" thickBot="1" x14ac:dyDescent="0.3">
      <c r="C5" s="207" t="s">
        <v>27</v>
      </c>
      <c r="D5" s="208"/>
      <c r="E5" s="138" t="s">
        <v>17</v>
      </c>
      <c r="F5" s="133" t="s">
        <v>164</v>
      </c>
    </row>
    <row r="6" spans="3:7" ht="34.15" customHeight="1" x14ac:dyDescent="0.25">
      <c r="C6" s="209" t="s">
        <v>4</v>
      </c>
      <c r="D6" s="210"/>
      <c r="E6" s="139" t="s">
        <v>28</v>
      </c>
      <c r="F6" s="135" t="str">
        <f>IF(Subvenciones!$C$9="No","No aplica",Subvenciones!H15)</f>
        <v>pendiente</v>
      </c>
    </row>
    <row r="7" spans="3:7" ht="34.15" customHeight="1" x14ac:dyDescent="0.25">
      <c r="C7" s="211"/>
      <c r="D7" s="212"/>
      <c r="E7" s="140" t="s">
        <v>135</v>
      </c>
      <c r="F7" s="135" t="str">
        <f>IF(Subvenciones!$C$9="No","No aplica",Subvenciones!H20)</f>
        <v>pendiente</v>
      </c>
    </row>
    <row r="8" spans="3:7" ht="34.15" customHeight="1" x14ac:dyDescent="0.25">
      <c r="C8" s="211"/>
      <c r="D8" s="212"/>
      <c r="E8" s="140" t="s">
        <v>136</v>
      </c>
      <c r="F8" s="135" t="str">
        <f>IF(Subvenciones!$C$9="No","No aplica",Subvenciones!H21)</f>
        <v>pendiente</v>
      </c>
    </row>
    <row r="9" spans="3:7" ht="34.15" customHeight="1" x14ac:dyDescent="0.25">
      <c r="C9" s="211"/>
      <c r="D9" s="212"/>
      <c r="E9" s="140" t="s">
        <v>137</v>
      </c>
      <c r="F9" s="135" t="str">
        <f>IF(Subvenciones!$C$9="No","No aplica",Subvenciones!H22)</f>
        <v>pendiente</v>
      </c>
    </row>
    <row r="10" spans="3:7" ht="34.15" customHeight="1" x14ac:dyDescent="0.25">
      <c r="C10" s="211"/>
      <c r="D10" s="212"/>
      <c r="E10" s="140" t="s">
        <v>138</v>
      </c>
      <c r="F10" s="135" t="str">
        <f>IF(Subvenciones!$C$9="No","No aplica",Subvenciones!H23)</f>
        <v>pendiente</v>
      </c>
    </row>
    <row r="11" spans="3:7" ht="34.15" customHeight="1" x14ac:dyDescent="0.25">
      <c r="C11" s="211"/>
      <c r="D11" s="212"/>
      <c r="E11" s="140" t="s">
        <v>139</v>
      </c>
      <c r="F11" s="135" t="str">
        <f>IF(Subvenciones!$C$9="No","No aplica",Subvenciones!H24)</f>
        <v>pendiente</v>
      </c>
    </row>
    <row r="12" spans="3:7" ht="34.15" customHeight="1" x14ac:dyDescent="0.25">
      <c r="C12" s="211"/>
      <c r="D12" s="212"/>
      <c r="E12" s="140" t="s">
        <v>140</v>
      </c>
      <c r="F12" s="135" t="str">
        <f>IF(Subvenciones!$C$9="No","No aplica",Subvenciones!H29)</f>
        <v>pendiente</v>
      </c>
    </row>
    <row r="13" spans="3:7" ht="34.15" customHeight="1" x14ac:dyDescent="0.25">
      <c r="C13" s="211"/>
      <c r="D13" s="212"/>
      <c r="E13" s="141" t="s">
        <v>141</v>
      </c>
      <c r="F13" s="135" t="str">
        <f>IF(Subvenciones!$C$9="No","No aplica",Subvenciones!H31)</f>
        <v>pendiente</v>
      </c>
    </row>
    <row r="14" spans="3:7" ht="34.15" customHeight="1" thickBot="1" x14ac:dyDescent="0.3">
      <c r="C14" s="213"/>
      <c r="D14" s="214"/>
      <c r="E14" s="142" t="s">
        <v>142</v>
      </c>
      <c r="F14" s="135" t="str">
        <f>IF(Subvenciones!$C$9="No","No aplica",Subvenciones!H32)</f>
        <v>pendiente</v>
      </c>
    </row>
    <row r="15" spans="3:7" ht="34.15" customHeight="1" thickBot="1" x14ac:dyDescent="0.3">
      <c r="C15" s="143"/>
      <c r="D15" s="143"/>
      <c r="E15" s="144" t="s">
        <v>218</v>
      </c>
      <c r="F15" s="136" t="str">
        <f>IF(Subvenciones!$C$9="No","No aplica",Subvenciones!H36)</f>
        <v>pendiente</v>
      </c>
    </row>
    <row r="16" spans="3:7" ht="34.15" customHeight="1" x14ac:dyDescent="0.25">
      <c r="C16" s="209" t="s">
        <v>5</v>
      </c>
      <c r="D16" s="210"/>
      <c r="E16" s="139" t="s">
        <v>143</v>
      </c>
      <c r="F16" s="135" t="str">
        <f>IF(Contratación!$C$9="No","No aplica",Contratación!H15)</f>
        <v>pendiente</v>
      </c>
      <c r="G16" s="134"/>
    </row>
    <row r="17" spans="3:6" ht="34.15" customHeight="1" x14ac:dyDescent="0.25">
      <c r="C17" s="211"/>
      <c r="D17" s="212"/>
      <c r="E17" s="140" t="s">
        <v>144</v>
      </c>
      <c r="F17" s="135" t="str">
        <f>IF(Contratación!$C$9="No","No aplica",Contratación!H22)</f>
        <v>pendiente</v>
      </c>
    </row>
    <row r="18" spans="3:6" ht="34.15" customHeight="1" x14ac:dyDescent="0.25">
      <c r="C18" s="211"/>
      <c r="D18" s="212"/>
      <c r="E18" s="140" t="s">
        <v>145</v>
      </c>
      <c r="F18" s="135" t="str">
        <f>IF(Contratación!$C$9="No","No aplica",Contratación!H26)</f>
        <v>pendiente</v>
      </c>
    </row>
    <row r="19" spans="3:6" ht="34.15" customHeight="1" x14ac:dyDescent="0.25">
      <c r="C19" s="211"/>
      <c r="D19" s="212"/>
      <c r="E19" s="141" t="s">
        <v>146</v>
      </c>
      <c r="F19" s="135" t="str">
        <f>IF(Contratación!$C$9="No","No aplica",Contratación!H36)</f>
        <v>pendiente</v>
      </c>
    </row>
    <row r="20" spans="3:6" ht="34.15" customHeight="1" x14ac:dyDescent="0.25">
      <c r="C20" s="211"/>
      <c r="D20" s="212"/>
      <c r="E20" s="140" t="s">
        <v>147</v>
      </c>
      <c r="F20" s="135" t="str">
        <f>IF(Contratación!$C$9="No","No aplica",Contratación!H42)</f>
        <v>pendiente</v>
      </c>
    </row>
    <row r="21" spans="3:6" ht="34.15" customHeight="1" x14ac:dyDescent="0.25">
      <c r="C21" s="211"/>
      <c r="D21" s="212"/>
      <c r="E21" s="141" t="s">
        <v>148</v>
      </c>
      <c r="F21" s="135" t="str">
        <f>IF(Contratación!$C$9="No","No aplica",Contratación!H46)</f>
        <v>pendiente</v>
      </c>
    </row>
    <row r="22" spans="3:6" ht="34.15" customHeight="1" x14ac:dyDescent="0.25">
      <c r="C22" s="211"/>
      <c r="D22" s="212"/>
      <c r="E22" s="140" t="s">
        <v>140</v>
      </c>
      <c r="F22" s="135" t="str">
        <f>IF(Contratación!$C$9="No","No aplica",Contratación!H49)</f>
        <v>pendiente</v>
      </c>
    </row>
    <row r="23" spans="3:6" ht="34.15" customHeight="1" x14ac:dyDescent="0.25">
      <c r="C23" s="211"/>
      <c r="D23" s="212"/>
      <c r="E23" s="140" t="s">
        <v>149</v>
      </c>
      <c r="F23" s="135" t="str">
        <f>IF(Contratación!$C$9="No","No aplica",Contratación!H51)</f>
        <v>pendiente</v>
      </c>
    </row>
    <row r="24" spans="3:6" ht="34.15" customHeight="1" thickBot="1" x14ac:dyDescent="0.3">
      <c r="C24" s="213"/>
      <c r="D24" s="214"/>
      <c r="E24" s="142" t="s">
        <v>142</v>
      </c>
      <c r="F24" s="135" t="str">
        <f>IF(Contratación!$C$9="No","No aplica",Contratación!H52)</f>
        <v>pendiente</v>
      </c>
    </row>
    <row r="25" spans="3:6" ht="34.15" customHeight="1" thickBot="1" x14ac:dyDescent="0.3">
      <c r="C25" s="145"/>
      <c r="D25" s="145"/>
      <c r="E25" s="144" t="s">
        <v>219</v>
      </c>
      <c r="F25" s="136" t="str">
        <f>IF(Contratación!$C$9="No","No aplica",IF(Contratación!H53=1,1,IF(Contratación!H53="pendiente","pendiente",Contratación!H54)))</f>
        <v>pendiente</v>
      </c>
    </row>
    <row r="26" spans="3:6" ht="34.15" customHeight="1" x14ac:dyDescent="0.25">
      <c r="C26" s="218" t="s">
        <v>228</v>
      </c>
      <c r="D26" s="221" t="s">
        <v>227</v>
      </c>
      <c r="E26" s="140" t="s">
        <v>150</v>
      </c>
      <c r="F26" s="135" t="str">
        <f>IF('Gestión Directa'!D9="No","No aplica",'Gestión Directa'!I17)</f>
        <v>pendiente</v>
      </c>
    </row>
    <row r="27" spans="3:6" ht="34.15" customHeight="1" x14ac:dyDescent="0.25">
      <c r="C27" s="219"/>
      <c r="D27" s="222"/>
      <c r="E27" s="140" t="s">
        <v>151</v>
      </c>
      <c r="F27" s="135" t="str">
        <f>IF('Gestión Directa'!D9="No","No aplica",'Gestión Directa'!I21)</f>
        <v>pendiente</v>
      </c>
    </row>
    <row r="28" spans="3:6" ht="34.15" customHeight="1" x14ac:dyDescent="0.25">
      <c r="C28" s="219"/>
      <c r="D28" s="222"/>
      <c r="E28" s="141" t="s">
        <v>152</v>
      </c>
      <c r="F28" s="135" t="str">
        <f>IF('Gestión Directa'!D9="No","No aplica",'Gestión Directa'!I25)</f>
        <v>pendiente</v>
      </c>
    </row>
    <row r="29" spans="3:6" ht="34.15" customHeight="1" x14ac:dyDescent="0.25">
      <c r="C29" s="219"/>
      <c r="D29" s="222"/>
      <c r="E29" s="141" t="s">
        <v>153</v>
      </c>
      <c r="F29" s="135" t="str">
        <f>IF('Gestión Directa'!D9="No","No aplica",'Gestión Directa'!I27)</f>
        <v>pendiente</v>
      </c>
    </row>
    <row r="30" spans="3:6" ht="34.15" customHeight="1" thickBot="1" x14ac:dyDescent="0.3">
      <c r="C30" s="219"/>
      <c r="D30" s="223"/>
      <c r="E30" s="141" t="s">
        <v>165</v>
      </c>
      <c r="F30" s="135" t="str">
        <f>IF('Gestión Directa'!D9="No","No aplica",'Gestión Directa'!I30)</f>
        <v>pendiente</v>
      </c>
    </row>
    <row r="31" spans="3:6" ht="34.15" customHeight="1" thickBot="1" x14ac:dyDescent="0.3">
      <c r="C31" s="219"/>
      <c r="D31" s="146"/>
      <c r="E31" s="147" t="s">
        <v>220</v>
      </c>
      <c r="F31" s="136" t="str">
        <f>IF('Gestión Directa'!D9="No","No aplica",'Gestión Directa'!I31)</f>
        <v>pendiente</v>
      </c>
    </row>
    <row r="32" spans="3:6" ht="34.15" customHeight="1" x14ac:dyDescent="0.25">
      <c r="C32" s="219"/>
      <c r="D32" s="215" t="s">
        <v>163</v>
      </c>
      <c r="E32" s="141" t="s">
        <v>166</v>
      </c>
      <c r="F32" s="135" t="str">
        <f>IF('Gestión Directa'!D10="No","No aplica",'Gestión Directa'!I40)</f>
        <v>pendiente</v>
      </c>
    </row>
    <row r="33" spans="3:6" ht="34.15" customHeight="1" x14ac:dyDescent="0.25">
      <c r="C33" s="219"/>
      <c r="D33" s="216"/>
      <c r="E33" s="141" t="s">
        <v>167</v>
      </c>
      <c r="F33" s="135" t="str">
        <f>IF('Gestión Directa'!D10="No","No aplica",'Gestión Directa'!I43)</f>
        <v>pendiente</v>
      </c>
    </row>
    <row r="34" spans="3:6" ht="34.15" customHeight="1" x14ac:dyDescent="0.25">
      <c r="C34" s="219"/>
      <c r="D34" s="216"/>
      <c r="E34" s="141" t="s">
        <v>168</v>
      </c>
      <c r="F34" s="135" t="str">
        <f>IF('Gestión Directa'!D10="No","No aplica",'Gestión Directa'!I44)</f>
        <v>pendiente</v>
      </c>
    </row>
    <row r="35" spans="3:6" ht="34.15" customHeight="1" thickBot="1" x14ac:dyDescent="0.3">
      <c r="C35" s="219"/>
      <c r="D35" s="217"/>
      <c r="E35" s="141" t="s">
        <v>169</v>
      </c>
      <c r="F35" s="135" t="str">
        <f>IF('Gestión Directa'!D10="No","No aplica",'Gestión Directa'!I45)</f>
        <v>pendiente</v>
      </c>
    </row>
    <row r="36" spans="3:6" ht="34.15" customHeight="1" thickBot="1" x14ac:dyDescent="0.3">
      <c r="C36" s="219"/>
      <c r="D36" s="148"/>
      <c r="E36" s="147" t="s">
        <v>221</v>
      </c>
      <c r="F36" s="136" t="str">
        <f>IF('Gestión Directa'!D10="No","No aplica",'Gestión Directa'!I47)</f>
        <v>pendiente</v>
      </c>
    </row>
    <row r="37" spans="3:6" ht="34.15" customHeight="1" x14ac:dyDescent="0.25">
      <c r="C37" s="219"/>
      <c r="D37" s="215" t="s">
        <v>9</v>
      </c>
      <c r="E37" s="141" t="s">
        <v>170</v>
      </c>
      <c r="F37" s="135" t="str">
        <f>IF('Gestión Directa'!D11="No","No aplica",'Gestión Directa'!I57)</f>
        <v>pendiente</v>
      </c>
    </row>
    <row r="38" spans="3:6" ht="34.15" customHeight="1" x14ac:dyDescent="0.25">
      <c r="C38" s="219"/>
      <c r="D38" s="216"/>
      <c r="E38" s="140" t="s">
        <v>171</v>
      </c>
      <c r="F38" s="135" t="str">
        <f>IF('Gestión Directa'!D11="No","No aplica",'Gestión Directa'!I58)</f>
        <v>pendiente</v>
      </c>
    </row>
    <row r="39" spans="3:6" ht="34.15" customHeight="1" x14ac:dyDescent="0.25">
      <c r="C39" s="219"/>
      <c r="D39" s="216"/>
      <c r="E39" s="140" t="s">
        <v>172</v>
      </c>
      <c r="F39" s="135" t="str">
        <f>IF('Gestión Directa'!D11="No","No aplica",'Gestión Directa'!I60)</f>
        <v>pendiente</v>
      </c>
    </row>
    <row r="40" spans="3:6" ht="34.15" customHeight="1" x14ac:dyDescent="0.25">
      <c r="C40" s="219"/>
      <c r="D40" s="216"/>
      <c r="E40" s="141" t="s">
        <v>173</v>
      </c>
      <c r="F40" s="135" t="str">
        <f>IF('Gestión Directa'!D11="No","No aplica",'Gestión Directa'!I61)</f>
        <v>pendiente</v>
      </c>
    </row>
    <row r="41" spans="3:6" ht="34.15" customHeight="1" thickBot="1" x14ac:dyDescent="0.3">
      <c r="C41" s="220"/>
      <c r="D41" s="217"/>
      <c r="E41" s="149" t="s">
        <v>174</v>
      </c>
      <c r="F41" s="135" t="str">
        <f>IF('Gestión Directa'!D11="No","No aplica",'Gestión Directa'!I62)</f>
        <v>pendiente</v>
      </c>
    </row>
    <row r="42" spans="3:6" ht="34.15" customHeight="1" thickBot="1" x14ac:dyDescent="0.3">
      <c r="C42" s="150"/>
      <c r="D42" s="151"/>
      <c r="E42" s="147" t="s">
        <v>222</v>
      </c>
      <c r="F42" s="137" t="str">
        <f>IF('Gestión Directa'!D11="No","No aplica",'Gestión Directa'!I63)</f>
        <v>pendiente</v>
      </c>
    </row>
  </sheetData>
  <sheetProtection password="C630" sheet="1"/>
  <mergeCells count="7">
    <mergeCell ref="C5:D5"/>
    <mergeCell ref="C6:D14"/>
    <mergeCell ref="C16:D24"/>
    <mergeCell ref="D32:D35"/>
    <mergeCell ref="D37:D41"/>
    <mergeCell ref="C26:C41"/>
    <mergeCell ref="D26:D30"/>
  </mergeCells>
  <conditionalFormatting sqref="F15 F25 F31 F36 F42">
    <cfRule type="cellIs" dxfId="380" priority="576" stopIfTrue="1" operator="equal">
      <formula>"pendiente"</formula>
    </cfRule>
  </conditionalFormatting>
  <conditionalFormatting sqref="F15">
    <cfRule type="cellIs" dxfId="379" priority="572" stopIfTrue="1" operator="between">
      <formula>0.5</formula>
      <formula>1</formula>
    </cfRule>
    <cfRule type="cellIs" dxfId="378" priority="573" stopIfTrue="1" operator="between">
      <formula>0.25</formula>
      <formula>0.49999</formula>
    </cfRule>
    <cfRule type="cellIs" dxfId="377" priority="574" stopIfTrue="1" operator="between">
      <formula>0.1</formula>
      <formula>0.249999</formula>
    </cfRule>
    <cfRule type="cellIs" dxfId="94" priority="575" stopIfTrue="1" operator="between">
      <formula>0</formula>
      <formula>0.09999</formula>
    </cfRule>
  </conditionalFormatting>
  <conditionalFormatting sqref="F25">
    <cfRule type="cellIs" dxfId="376" priority="568" stopIfTrue="1" operator="between">
      <formula>0.5</formula>
      <formula>1</formula>
    </cfRule>
    <cfRule type="cellIs" dxfId="375" priority="569" stopIfTrue="1" operator="between">
      <formula>0.25</formula>
      <formula>0.49999</formula>
    </cfRule>
    <cfRule type="cellIs" dxfId="374" priority="570" stopIfTrue="1" operator="between">
      <formula>0.1</formula>
      <formula>0.249999</formula>
    </cfRule>
    <cfRule type="cellIs" dxfId="93" priority="571" stopIfTrue="1" operator="between">
      <formula>0</formula>
      <formula>0.09999</formula>
    </cfRule>
  </conditionalFormatting>
  <conditionalFormatting sqref="F31">
    <cfRule type="cellIs" dxfId="373" priority="564" stopIfTrue="1" operator="between">
      <formula>0.5</formula>
      <formula>1</formula>
    </cfRule>
    <cfRule type="cellIs" dxfId="372" priority="565" stopIfTrue="1" operator="between">
      <formula>0.25</formula>
      <formula>0.49999</formula>
    </cfRule>
    <cfRule type="cellIs" dxfId="371" priority="566" stopIfTrue="1" operator="between">
      <formula>0.1</formula>
      <formula>0.249999</formula>
    </cfRule>
    <cfRule type="cellIs" dxfId="92" priority="567" stopIfTrue="1" operator="between">
      <formula>0</formula>
      <formula>0.09999</formula>
    </cfRule>
  </conditionalFormatting>
  <conditionalFormatting sqref="F36">
    <cfRule type="cellIs" dxfId="370" priority="560" stopIfTrue="1" operator="between">
      <formula>0.5</formula>
      <formula>1</formula>
    </cfRule>
    <cfRule type="cellIs" dxfId="369" priority="561" stopIfTrue="1" operator="between">
      <formula>0.25</formula>
      <formula>0.49999</formula>
    </cfRule>
    <cfRule type="cellIs" dxfId="368" priority="562" stopIfTrue="1" operator="between">
      <formula>0.1</formula>
      <formula>0.249999</formula>
    </cfRule>
    <cfRule type="cellIs" dxfId="91" priority="563" stopIfTrue="1" operator="between">
      <formula>0</formula>
      <formula>0.09999</formula>
    </cfRule>
  </conditionalFormatting>
  <conditionalFormatting sqref="F42">
    <cfRule type="cellIs" dxfId="367" priority="556" stopIfTrue="1" operator="between">
      <formula>0.5</formula>
      <formula>1</formula>
    </cfRule>
    <cfRule type="cellIs" dxfId="366" priority="557" stopIfTrue="1" operator="between">
      <formula>0.25</formula>
      <formula>0.49999</formula>
    </cfRule>
    <cfRule type="cellIs" dxfId="365" priority="558" stopIfTrue="1" operator="between">
      <formula>0.1</formula>
      <formula>0.249999</formula>
    </cfRule>
    <cfRule type="cellIs" dxfId="90" priority="559" stopIfTrue="1" operator="between">
      <formula>0</formula>
      <formula>0.9999</formula>
    </cfRule>
  </conditionalFormatting>
  <conditionalFormatting sqref="F25">
    <cfRule type="cellIs" dxfId="364" priority="552" stopIfTrue="1" operator="between">
      <formula>0.5</formula>
      <formula>1</formula>
    </cfRule>
    <cfRule type="cellIs" dxfId="363" priority="553" stopIfTrue="1" operator="between">
      <formula>0.25</formula>
      <formula>0.49999</formula>
    </cfRule>
    <cfRule type="cellIs" dxfId="362" priority="554" stopIfTrue="1" operator="between">
      <formula>0.1</formula>
      <formula>0.249999</formula>
    </cfRule>
    <cfRule type="cellIs" dxfId="89" priority="555" stopIfTrue="1" operator="between">
      <formula>0</formula>
      <formula>0.09999</formula>
    </cfRule>
  </conditionalFormatting>
  <conditionalFormatting sqref="F42">
    <cfRule type="cellIs" dxfId="361" priority="548" stopIfTrue="1" operator="between">
      <formula>0.5</formula>
      <formula>1</formula>
    </cfRule>
    <cfRule type="cellIs" dxfId="360" priority="549" stopIfTrue="1" operator="between">
      <formula>0.25</formula>
      <formula>0.49999</formula>
    </cfRule>
    <cfRule type="cellIs" dxfId="359" priority="550" stopIfTrue="1" operator="between">
      <formula>0.1</formula>
      <formula>0.249999</formula>
    </cfRule>
    <cfRule type="cellIs" dxfId="88" priority="551" stopIfTrue="1" operator="between">
      <formula>0</formula>
      <formula>0.09999</formula>
    </cfRule>
  </conditionalFormatting>
  <conditionalFormatting sqref="F42">
    <cfRule type="cellIs" dxfId="358" priority="544" stopIfTrue="1" operator="between">
      <formula>0.5</formula>
      <formula>1</formula>
    </cfRule>
    <cfRule type="cellIs" dxfId="357" priority="545" stopIfTrue="1" operator="between">
      <formula>0.25</formula>
      <formula>0.49999</formula>
    </cfRule>
    <cfRule type="cellIs" dxfId="356" priority="546" stopIfTrue="1" operator="between">
      <formula>0.1</formula>
      <formula>0.249999</formula>
    </cfRule>
    <cfRule type="cellIs" dxfId="87" priority="547" stopIfTrue="1" operator="between">
      <formula>0</formula>
      <formula>0.09999</formula>
    </cfRule>
  </conditionalFormatting>
  <conditionalFormatting sqref="F31">
    <cfRule type="cellIs" dxfId="355" priority="540" stopIfTrue="1" operator="between">
      <formula>0.5</formula>
      <formula>1</formula>
    </cfRule>
    <cfRule type="cellIs" dxfId="354" priority="541" stopIfTrue="1" operator="between">
      <formula>0.25</formula>
      <formula>0.49999</formula>
    </cfRule>
    <cfRule type="cellIs" dxfId="353" priority="542" stopIfTrue="1" operator="between">
      <formula>0.1</formula>
      <formula>0.249999</formula>
    </cfRule>
    <cfRule type="cellIs" dxfId="86" priority="543" stopIfTrue="1" operator="between">
      <formula>0</formula>
      <formula>0.09999</formula>
    </cfRule>
  </conditionalFormatting>
  <conditionalFormatting sqref="F31">
    <cfRule type="cellIs" dxfId="352" priority="536" stopIfTrue="1" operator="between">
      <formula>0.5</formula>
      <formula>1</formula>
    </cfRule>
    <cfRule type="cellIs" dxfId="351" priority="537" stopIfTrue="1" operator="between">
      <formula>0.25</formula>
      <formula>0.49999</formula>
    </cfRule>
    <cfRule type="cellIs" dxfId="350" priority="538" stopIfTrue="1" operator="between">
      <formula>0.1</formula>
      <formula>0.249999</formula>
    </cfRule>
    <cfRule type="cellIs" dxfId="85" priority="539" stopIfTrue="1" operator="between">
      <formula>0</formula>
      <formula>0.09999</formula>
    </cfRule>
  </conditionalFormatting>
  <conditionalFormatting sqref="F36">
    <cfRule type="cellIs" dxfId="349" priority="532" stopIfTrue="1" operator="between">
      <formula>0.5</formula>
      <formula>1</formula>
    </cfRule>
    <cfRule type="cellIs" dxfId="348" priority="533" stopIfTrue="1" operator="between">
      <formula>0.25</formula>
      <formula>0.49999</formula>
    </cfRule>
    <cfRule type="cellIs" dxfId="347" priority="534" stopIfTrue="1" operator="between">
      <formula>0.1</formula>
      <formula>0.249999</formula>
    </cfRule>
    <cfRule type="cellIs" dxfId="84" priority="535" stopIfTrue="1" operator="between">
      <formula>0</formula>
      <formula>0.09999</formula>
    </cfRule>
  </conditionalFormatting>
  <conditionalFormatting sqref="F36">
    <cfRule type="cellIs" dxfId="346" priority="528" stopIfTrue="1" operator="between">
      <formula>0.5</formula>
      <formula>1</formula>
    </cfRule>
    <cfRule type="cellIs" dxfId="345" priority="529" stopIfTrue="1" operator="between">
      <formula>0.25</formula>
      <formula>0.49999</formula>
    </cfRule>
    <cfRule type="cellIs" dxfId="344" priority="530" stopIfTrue="1" operator="between">
      <formula>0.1</formula>
      <formula>0.249999</formula>
    </cfRule>
    <cfRule type="cellIs" dxfId="83" priority="531" stopIfTrue="1" operator="between">
      <formula>0</formula>
      <formula>0.09999</formula>
    </cfRule>
  </conditionalFormatting>
  <conditionalFormatting sqref="F25">
    <cfRule type="cellIs" dxfId="343" priority="524" stopIfTrue="1" operator="between">
      <formula>0.5</formula>
      <formula>1</formula>
    </cfRule>
    <cfRule type="cellIs" dxfId="342" priority="525" stopIfTrue="1" operator="between">
      <formula>0.25</formula>
      <formula>0.49999</formula>
    </cfRule>
    <cfRule type="cellIs" dxfId="341" priority="526" stopIfTrue="1" operator="between">
      <formula>0.1</formula>
      <formula>0.249999</formula>
    </cfRule>
    <cfRule type="cellIs" dxfId="82" priority="527" stopIfTrue="1" operator="between">
      <formula>0</formula>
      <formula>0.09999</formula>
    </cfRule>
  </conditionalFormatting>
  <conditionalFormatting sqref="F31">
    <cfRule type="cellIs" dxfId="340" priority="520" stopIfTrue="1" operator="between">
      <formula>0.5</formula>
      <formula>1</formula>
    </cfRule>
    <cfRule type="cellIs" dxfId="339" priority="521" stopIfTrue="1" operator="between">
      <formula>0.25</formula>
      <formula>0.49999</formula>
    </cfRule>
    <cfRule type="cellIs" dxfId="338" priority="522" stopIfTrue="1" operator="between">
      <formula>0.1</formula>
      <formula>0.249999</formula>
    </cfRule>
    <cfRule type="cellIs" dxfId="81" priority="523" stopIfTrue="1" operator="between">
      <formula>0</formula>
      <formula>0.09999</formula>
    </cfRule>
  </conditionalFormatting>
  <conditionalFormatting sqref="F31">
    <cfRule type="cellIs" dxfId="337" priority="516" stopIfTrue="1" operator="between">
      <formula>0.5</formula>
      <formula>1</formula>
    </cfRule>
    <cfRule type="cellIs" dxfId="336" priority="517" stopIfTrue="1" operator="between">
      <formula>0.25</formula>
      <formula>0.49999</formula>
    </cfRule>
    <cfRule type="cellIs" dxfId="335" priority="518" stopIfTrue="1" operator="between">
      <formula>0.1</formula>
      <formula>0.249999</formula>
    </cfRule>
    <cfRule type="cellIs" dxfId="80" priority="519" stopIfTrue="1" operator="between">
      <formula>0</formula>
      <formula>0.09999</formula>
    </cfRule>
  </conditionalFormatting>
  <conditionalFormatting sqref="F31">
    <cfRule type="cellIs" dxfId="334" priority="512" stopIfTrue="1" operator="between">
      <formula>0.5</formula>
      <formula>1</formula>
    </cfRule>
    <cfRule type="cellIs" dxfId="333" priority="513" stopIfTrue="1" operator="between">
      <formula>0.25</formula>
      <formula>0.49999</formula>
    </cfRule>
    <cfRule type="cellIs" dxfId="332" priority="514" stopIfTrue="1" operator="between">
      <formula>0.1</formula>
      <formula>0.249999</formula>
    </cfRule>
    <cfRule type="cellIs" dxfId="79" priority="515" stopIfTrue="1" operator="between">
      <formula>0</formula>
      <formula>0.09999</formula>
    </cfRule>
  </conditionalFormatting>
  <conditionalFormatting sqref="F36">
    <cfRule type="cellIs" dxfId="331" priority="508" stopIfTrue="1" operator="between">
      <formula>0.5</formula>
      <formula>1</formula>
    </cfRule>
    <cfRule type="cellIs" dxfId="330" priority="509" stopIfTrue="1" operator="between">
      <formula>0.25</formula>
      <formula>0.49999</formula>
    </cfRule>
    <cfRule type="cellIs" dxfId="329" priority="510" stopIfTrue="1" operator="between">
      <formula>0.1</formula>
      <formula>0.249999</formula>
    </cfRule>
    <cfRule type="cellIs" dxfId="78" priority="511" stopIfTrue="1" operator="between">
      <formula>0</formula>
      <formula>0.09999</formula>
    </cfRule>
  </conditionalFormatting>
  <conditionalFormatting sqref="F36">
    <cfRule type="cellIs" dxfId="328" priority="504" stopIfTrue="1" operator="between">
      <formula>0.5</formula>
      <formula>1</formula>
    </cfRule>
    <cfRule type="cellIs" dxfId="327" priority="505" stopIfTrue="1" operator="between">
      <formula>0.25</formula>
      <formula>0.49999</formula>
    </cfRule>
    <cfRule type="cellIs" dxfId="326" priority="506" stopIfTrue="1" operator="between">
      <formula>0.1</formula>
      <formula>0.249999</formula>
    </cfRule>
    <cfRule type="cellIs" dxfId="77" priority="507" stopIfTrue="1" operator="between">
      <formula>0</formula>
      <formula>0.09999</formula>
    </cfRule>
  </conditionalFormatting>
  <conditionalFormatting sqref="F36">
    <cfRule type="cellIs" dxfId="325" priority="500" stopIfTrue="1" operator="between">
      <formula>0.5</formula>
      <formula>1</formula>
    </cfRule>
    <cfRule type="cellIs" dxfId="324" priority="501" stopIfTrue="1" operator="between">
      <formula>0.25</formula>
      <formula>0.49999</formula>
    </cfRule>
    <cfRule type="cellIs" dxfId="323" priority="502" stopIfTrue="1" operator="between">
      <formula>0.1</formula>
      <formula>0.249999</formula>
    </cfRule>
    <cfRule type="cellIs" dxfId="76" priority="503" stopIfTrue="1" operator="between">
      <formula>0</formula>
      <formula>0.09999</formula>
    </cfRule>
  </conditionalFormatting>
  <conditionalFormatting sqref="F42">
    <cfRule type="cellIs" dxfId="322" priority="496" stopIfTrue="1" operator="between">
      <formula>0.5</formula>
      <formula>1</formula>
    </cfRule>
    <cfRule type="cellIs" dxfId="321" priority="497" stopIfTrue="1" operator="between">
      <formula>0.25</formula>
      <formula>0.49999</formula>
    </cfRule>
    <cfRule type="cellIs" dxfId="320" priority="498" stopIfTrue="1" operator="between">
      <formula>0.1</formula>
      <formula>0.249999</formula>
    </cfRule>
    <cfRule type="cellIs" dxfId="75" priority="499" stopIfTrue="1" operator="between">
      <formula>0</formula>
      <formula>0.09999</formula>
    </cfRule>
  </conditionalFormatting>
  <conditionalFormatting sqref="F42">
    <cfRule type="cellIs" dxfId="319" priority="492" stopIfTrue="1" operator="between">
      <formula>0.5</formula>
      <formula>1</formula>
    </cfRule>
    <cfRule type="cellIs" dxfId="318" priority="493" stopIfTrue="1" operator="between">
      <formula>0.25</formula>
      <formula>0.49999</formula>
    </cfRule>
    <cfRule type="cellIs" dxfId="317" priority="494" stopIfTrue="1" operator="between">
      <formula>0.1</formula>
      <formula>0.249999</formula>
    </cfRule>
    <cfRule type="cellIs" dxfId="74" priority="495" stopIfTrue="1" operator="between">
      <formula>0</formula>
      <formula>0.09999</formula>
    </cfRule>
  </conditionalFormatting>
  <conditionalFormatting sqref="F42">
    <cfRule type="cellIs" dxfId="316" priority="488" stopIfTrue="1" operator="between">
      <formula>0.5</formula>
      <formula>1</formula>
    </cfRule>
    <cfRule type="cellIs" dxfId="315" priority="489" stopIfTrue="1" operator="between">
      <formula>0.25</formula>
      <formula>0.49999</formula>
    </cfRule>
    <cfRule type="cellIs" dxfId="314" priority="490" stopIfTrue="1" operator="between">
      <formula>0.1</formula>
      <formula>0.249999</formula>
    </cfRule>
    <cfRule type="cellIs" dxfId="73" priority="491" stopIfTrue="1" operator="between">
      <formula>0</formula>
      <formula>0.09999</formula>
    </cfRule>
  </conditionalFormatting>
  <conditionalFormatting sqref="F31">
    <cfRule type="cellIs" dxfId="313" priority="484" stopIfTrue="1" operator="between">
      <formula>0.5</formula>
      <formula>1</formula>
    </cfRule>
    <cfRule type="cellIs" dxfId="312" priority="485" stopIfTrue="1" operator="between">
      <formula>0.25</formula>
      <formula>0.49999</formula>
    </cfRule>
    <cfRule type="cellIs" dxfId="311" priority="486" stopIfTrue="1" operator="between">
      <formula>0.1</formula>
      <formula>0.249999</formula>
    </cfRule>
    <cfRule type="cellIs" dxfId="72" priority="487" stopIfTrue="1" operator="between">
      <formula>0</formula>
      <formula>0.09999</formula>
    </cfRule>
  </conditionalFormatting>
  <conditionalFormatting sqref="F31">
    <cfRule type="cellIs" dxfId="310" priority="480" stopIfTrue="1" operator="between">
      <formula>0.5</formula>
      <formula>1</formula>
    </cfRule>
    <cfRule type="cellIs" dxfId="309" priority="481" stopIfTrue="1" operator="between">
      <formula>0.25</formula>
      <formula>0.49999</formula>
    </cfRule>
    <cfRule type="cellIs" dxfId="308" priority="482" stopIfTrue="1" operator="between">
      <formula>0.1</formula>
      <formula>0.249999</formula>
    </cfRule>
    <cfRule type="cellIs" dxfId="71" priority="483" stopIfTrue="1" operator="between">
      <formula>0</formula>
      <formula>0.09999</formula>
    </cfRule>
  </conditionalFormatting>
  <conditionalFormatting sqref="F31">
    <cfRule type="cellIs" dxfId="307" priority="476" stopIfTrue="1" operator="between">
      <formula>0.5</formula>
      <formula>1</formula>
    </cfRule>
    <cfRule type="cellIs" dxfId="306" priority="477" stopIfTrue="1" operator="between">
      <formula>0.25</formula>
      <formula>0.49999</formula>
    </cfRule>
    <cfRule type="cellIs" dxfId="305" priority="478" stopIfTrue="1" operator="between">
      <formula>0.1</formula>
      <formula>0.249999</formula>
    </cfRule>
    <cfRule type="cellIs" dxfId="70" priority="479" stopIfTrue="1" operator="between">
      <formula>0</formula>
      <formula>0.09999</formula>
    </cfRule>
  </conditionalFormatting>
  <conditionalFormatting sqref="F36">
    <cfRule type="cellIs" dxfId="304" priority="472" stopIfTrue="1" operator="between">
      <formula>0.5</formula>
      <formula>1</formula>
    </cfRule>
    <cfRule type="cellIs" dxfId="303" priority="473" stopIfTrue="1" operator="between">
      <formula>0.25</formula>
      <formula>0.49999</formula>
    </cfRule>
    <cfRule type="cellIs" dxfId="302" priority="474" stopIfTrue="1" operator="between">
      <formula>0.1</formula>
      <formula>0.249999</formula>
    </cfRule>
    <cfRule type="cellIs" dxfId="69" priority="475" stopIfTrue="1" operator="between">
      <formula>0</formula>
      <formula>0.09999</formula>
    </cfRule>
  </conditionalFormatting>
  <conditionalFormatting sqref="F36">
    <cfRule type="cellIs" dxfId="301" priority="468" stopIfTrue="1" operator="between">
      <formula>0.5</formula>
      <formula>1</formula>
    </cfRule>
    <cfRule type="cellIs" dxfId="300" priority="469" stopIfTrue="1" operator="between">
      <formula>0.25</formula>
      <formula>0.49999</formula>
    </cfRule>
    <cfRule type="cellIs" dxfId="299" priority="470" stopIfTrue="1" operator="between">
      <formula>0.1</formula>
      <formula>0.249999</formula>
    </cfRule>
    <cfRule type="cellIs" dxfId="68" priority="471" stopIfTrue="1" operator="between">
      <formula>0</formula>
      <formula>0.09999</formula>
    </cfRule>
  </conditionalFormatting>
  <conditionalFormatting sqref="F36">
    <cfRule type="cellIs" dxfId="298" priority="464" stopIfTrue="1" operator="between">
      <formula>0.5</formula>
      <formula>1</formula>
    </cfRule>
    <cfRule type="cellIs" dxfId="297" priority="465" stopIfTrue="1" operator="between">
      <formula>0.25</formula>
      <formula>0.49999</formula>
    </cfRule>
    <cfRule type="cellIs" dxfId="296" priority="466" stopIfTrue="1" operator="between">
      <formula>0.1</formula>
      <formula>0.249999</formula>
    </cfRule>
    <cfRule type="cellIs" dxfId="67" priority="467" stopIfTrue="1" operator="between">
      <formula>0</formula>
      <formula>0.09999</formula>
    </cfRule>
  </conditionalFormatting>
  <conditionalFormatting sqref="F36">
    <cfRule type="cellIs" dxfId="295" priority="460" stopIfTrue="1" operator="between">
      <formula>0.5</formula>
      <formula>1</formula>
    </cfRule>
    <cfRule type="cellIs" dxfId="294" priority="461" stopIfTrue="1" operator="between">
      <formula>0.25</formula>
      <formula>0.49999</formula>
    </cfRule>
    <cfRule type="cellIs" dxfId="293" priority="462" stopIfTrue="1" operator="between">
      <formula>0.1</formula>
      <formula>0.249999</formula>
    </cfRule>
    <cfRule type="cellIs" dxfId="66" priority="463" stopIfTrue="1" operator="between">
      <formula>0</formula>
      <formula>0.09999</formula>
    </cfRule>
  </conditionalFormatting>
  <conditionalFormatting sqref="F36">
    <cfRule type="cellIs" dxfId="292" priority="456" stopIfTrue="1" operator="between">
      <formula>0.5</formula>
      <formula>1</formula>
    </cfRule>
    <cfRule type="cellIs" dxfId="291" priority="457" stopIfTrue="1" operator="between">
      <formula>0.25</formula>
      <formula>0.49999</formula>
    </cfRule>
    <cfRule type="cellIs" dxfId="290" priority="458" stopIfTrue="1" operator="between">
      <formula>0.1</formula>
      <formula>0.249999</formula>
    </cfRule>
    <cfRule type="cellIs" dxfId="65" priority="459" stopIfTrue="1" operator="between">
      <formula>0</formula>
      <formula>0.09999</formula>
    </cfRule>
  </conditionalFormatting>
  <conditionalFormatting sqref="F36">
    <cfRule type="cellIs" dxfId="289" priority="452" stopIfTrue="1" operator="between">
      <formula>0.5</formula>
      <formula>1</formula>
    </cfRule>
    <cfRule type="cellIs" dxfId="288" priority="453" stopIfTrue="1" operator="between">
      <formula>0.25</formula>
      <formula>0.49999</formula>
    </cfRule>
    <cfRule type="cellIs" dxfId="287" priority="454" stopIfTrue="1" operator="between">
      <formula>0.1</formula>
      <formula>0.249999</formula>
    </cfRule>
    <cfRule type="cellIs" dxfId="64" priority="455" stopIfTrue="1" operator="between">
      <formula>0</formula>
      <formula>0.09999</formula>
    </cfRule>
  </conditionalFormatting>
  <conditionalFormatting sqref="F36">
    <cfRule type="cellIs" dxfId="286" priority="448" stopIfTrue="1" operator="between">
      <formula>0.5</formula>
      <formula>1</formula>
    </cfRule>
    <cfRule type="cellIs" dxfId="285" priority="449" stopIfTrue="1" operator="between">
      <formula>0.25</formula>
      <formula>0.49999</formula>
    </cfRule>
    <cfRule type="cellIs" dxfId="284" priority="450" stopIfTrue="1" operator="between">
      <formula>0.1</formula>
      <formula>0.249999</formula>
    </cfRule>
    <cfRule type="cellIs" dxfId="63" priority="451" stopIfTrue="1" operator="between">
      <formula>0</formula>
      <formula>0.09999</formula>
    </cfRule>
  </conditionalFormatting>
  <conditionalFormatting sqref="F36">
    <cfRule type="cellIs" dxfId="283" priority="444" stopIfTrue="1" operator="between">
      <formula>0.5</formula>
      <formula>1</formula>
    </cfRule>
    <cfRule type="cellIs" dxfId="282" priority="445" stopIfTrue="1" operator="between">
      <formula>0.25</formula>
      <formula>0.49999</formula>
    </cfRule>
    <cfRule type="cellIs" dxfId="281" priority="446" stopIfTrue="1" operator="between">
      <formula>0.1</formula>
      <formula>0.249999</formula>
    </cfRule>
    <cfRule type="cellIs" dxfId="62" priority="447" stopIfTrue="1" operator="between">
      <formula>0</formula>
      <formula>0.09999</formula>
    </cfRule>
  </conditionalFormatting>
  <conditionalFormatting sqref="F36">
    <cfRule type="cellIs" dxfId="280" priority="440" stopIfTrue="1" operator="between">
      <formula>0.5</formula>
      <formula>1</formula>
    </cfRule>
    <cfRule type="cellIs" dxfId="279" priority="441" stopIfTrue="1" operator="between">
      <formula>0.25</formula>
      <formula>0.49999</formula>
    </cfRule>
    <cfRule type="cellIs" dxfId="278" priority="442" stopIfTrue="1" operator="between">
      <formula>0.1</formula>
      <formula>0.249999</formula>
    </cfRule>
    <cfRule type="cellIs" dxfId="61" priority="443" stopIfTrue="1" operator="between">
      <formula>0</formula>
      <formula>0.09999</formula>
    </cfRule>
  </conditionalFormatting>
  <conditionalFormatting sqref="F42">
    <cfRule type="cellIs" dxfId="277" priority="436" stopIfTrue="1" operator="between">
      <formula>0.5</formula>
      <formula>1</formula>
    </cfRule>
    <cfRule type="cellIs" dxfId="276" priority="437" stopIfTrue="1" operator="between">
      <formula>0.25</formula>
      <formula>0.49999</formula>
    </cfRule>
    <cfRule type="cellIs" dxfId="275" priority="438" stopIfTrue="1" operator="between">
      <formula>0.1</formula>
      <formula>0.249999</formula>
    </cfRule>
    <cfRule type="cellIs" dxfId="60" priority="439" stopIfTrue="1" operator="between">
      <formula>0</formula>
      <formula>0.09999</formula>
    </cfRule>
  </conditionalFormatting>
  <conditionalFormatting sqref="F42">
    <cfRule type="cellIs" dxfId="274" priority="432" stopIfTrue="1" operator="between">
      <formula>0.5</formula>
      <formula>1</formula>
    </cfRule>
    <cfRule type="cellIs" dxfId="273" priority="433" stopIfTrue="1" operator="between">
      <formula>0.25</formula>
      <formula>0.49999</formula>
    </cfRule>
    <cfRule type="cellIs" dxfId="272" priority="434" stopIfTrue="1" operator="between">
      <formula>0.1</formula>
      <formula>0.249999</formula>
    </cfRule>
    <cfRule type="cellIs" dxfId="59" priority="435" stopIfTrue="1" operator="between">
      <formula>0</formula>
      <formula>0.09999</formula>
    </cfRule>
  </conditionalFormatting>
  <conditionalFormatting sqref="F42">
    <cfRule type="cellIs" dxfId="271" priority="428" stopIfTrue="1" operator="between">
      <formula>0.5</formula>
      <formula>1</formula>
    </cfRule>
    <cfRule type="cellIs" dxfId="270" priority="429" stopIfTrue="1" operator="between">
      <formula>0.25</formula>
      <formula>0.49999</formula>
    </cfRule>
    <cfRule type="cellIs" dxfId="269" priority="430" stopIfTrue="1" operator="between">
      <formula>0.1</formula>
      <formula>0.249999</formula>
    </cfRule>
    <cfRule type="cellIs" dxfId="58" priority="431" stopIfTrue="1" operator="between">
      <formula>0</formula>
      <formula>0.09999</formula>
    </cfRule>
  </conditionalFormatting>
  <conditionalFormatting sqref="F42">
    <cfRule type="cellIs" dxfId="268" priority="424" stopIfTrue="1" operator="between">
      <formula>0.5</formula>
      <formula>1</formula>
    </cfRule>
    <cfRule type="cellIs" dxfId="267" priority="425" stopIfTrue="1" operator="between">
      <formula>0.25</formula>
      <formula>0.49999</formula>
    </cfRule>
    <cfRule type="cellIs" dxfId="266" priority="426" stopIfTrue="1" operator="between">
      <formula>0.1</formula>
      <formula>0.249999</formula>
    </cfRule>
    <cfRule type="cellIs" dxfId="57" priority="427" stopIfTrue="1" operator="between">
      <formula>0</formula>
      <formula>0.09999</formula>
    </cfRule>
  </conditionalFormatting>
  <conditionalFormatting sqref="F42">
    <cfRule type="cellIs" dxfId="265" priority="420" stopIfTrue="1" operator="between">
      <formula>0.5</formula>
      <formula>1</formula>
    </cfRule>
    <cfRule type="cellIs" dxfId="264" priority="421" stopIfTrue="1" operator="between">
      <formula>0.25</formula>
      <formula>0.49999</formula>
    </cfRule>
    <cfRule type="cellIs" dxfId="263" priority="422" stopIfTrue="1" operator="between">
      <formula>0.1</formula>
      <formula>0.249999</formula>
    </cfRule>
    <cfRule type="cellIs" dxfId="56" priority="423" stopIfTrue="1" operator="between">
      <formula>0</formula>
      <formula>0.09999</formula>
    </cfRule>
  </conditionalFormatting>
  <conditionalFormatting sqref="F42">
    <cfRule type="cellIs" dxfId="262" priority="416" stopIfTrue="1" operator="between">
      <formula>0.5</formula>
      <formula>1</formula>
    </cfRule>
    <cfRule type="cellIs" dxfId="261" priority="417" stopIfTrue="1" operator="between">
      <formula>0.25</formula>
      <formula>0.49999</formula>
    </cfRule>
    <cfRule type="cellIs" dxfId="260" priority="418" stopIfTrue="1" operator="between">
      <formula>0.1</formula>
      <formula>0.249999</formula>
    </cfRule>
    <cfRule type="cellIs" dxfId="55" priority="419" stopIfTrue="1" operator="between">
      <formula>0</formula>
      <formula>0.09999</formula>
    </cfRule>
  </conditionalFormatting>
  <conditionalFormatting sqref="F42">
    <cfRule type="cellIs" dxfId="259" priority="412" stopIfTrue="1" operator="between">
      <formula>0.5</formula>
      <formula>1</formula>
    </cfRule>
    <cfRule type="cellIs" dxfId="258" priority="413" stopIfTrue="1" operator="between">
      <formula>0.25</formula>
      <formula>0.49999</formula>
    </cfRule>
    <cfRule type="cellIs" dxfId="257" priority="414" stopIfTrue="1" operator="between">
      <formula>0.1</formula>
      <formula>0.249999</formula>
    </cfRule>
    <cfRule type="cellIs" dxfId="54" priority="415" stopIfTrue="1" operator="between">
      <formula>0</formula>
      <formula>0.09999</formula>
    </cfRule>
  </conditionalFormatting>
  <conditionalFormatting sqref="F42">
    <cfRule type="cellIs" dxfId="256" priority="408" stopIfTrue="1" operator="between">
      <formula>0.5</formula>
      <formula>1</formula>
    </cfRule>
    <cfRule type="cellIs" dxfId="255" priority="409" stopIfTrue="1" operator="between">
      <formula>0.25</formula>
      <formula>0.49999</formula>
    </cfRule>
    <cfRule type="cellIs" dxfId="254" priority="410" stopIfTrue="1" operator="between">
      <formula>0.1</formula>
      <formula>0.249999</formula>
    </cfRule>
    <cfRule type="cellIs" dxfId="53" priority="411" stopIfTrue="1" operator="between">
      <formula>0</formula>
      <formula>0.09999</formula>
    </cfRule>
  </conditionalFormatting>
  <conditionalFormatting sqref="F42">
    <cfRule type="cellIs" dxfId="253" priority="404" stopIfTrue="1" operator="between">
      <formula>0.5</formula>
      <formula>1</formula>
    </cfRule>
    <cfRule type="cellIs" dxfId="252" priority="405" stopIfTrue="1" operator="between">
      <formula>0.25</formula>
      <formula>0.49999</formula>
    </cfRule>
    <cfRule type="cellIs" dxfId="251" priority="406" stopIfTrue="1" operator="between">
      <formula>0.1</formula>
      <formula>0.249999</formula>
    </cfRule>
    <cfRule type="cellIs" dxfId="52" priority="407" stopIfTrue="1" operator="between">
      <formula>0</formula>
      <formula>0.09999</formula>
    </cfRule>
  </conditionalFormatting>
  <conditionalFormatting sqref="F42">
    <cfRule type="cellIs" dxfId="250" priority="400" stopIfTrue="1" operator="between">
      <formula>0.5</formula>
      <formula>1</formula>
    </cfRule>
    <cfRule type="cellIs" dxfId="249" priority="401" stopIfTrue="1" operator="between">
      <formula>0.25</formula>
      <formula>0.49999</formula>
    </cfRule>
    <cfRule type="cellIs" dxfId="248" priority="402" stopIfTrue="1" operator="between">
      <formula>0.1</formula>
      <formula>0.249999</formula>
    </cfRule>
    <cfRule type="cellIs" dxfId="51" priority="403" stopIfTrue="1" operator="between">
      <formula>0</formula>
      <formula>0.09999</formula>
    </cfRule>
  </conditionalFormatting>
  <conditionalFormatting sqref="F42">
    <cfRule type="cellIs" dxfId="247" priority="396" stopIfTrue="1" operator="between">
      <formula>0.5</formula>
      <formula>1</formula>
    </cfRule>
    <cfRule type="cellIs" dxfId="246" priority="397" stopIfTrue="1" operator="between">
      <formula>0.25</formula>
      <formula>0.49999</formula>
    </cfRule>
    <cfRule type="cellIs" dxfId="245" priority="398" stopIfTrue="1" operator="between">
      <formula>0.1</formula>
      <formula>0.249999</formula>
    </cfRule>
    <cfRule type="cellIs" dxfId="50" priority="399" stopIfTrue="1" operator="between">
      <formula>0</formula>
      <formula>0.09999</formula>
    </cfRule>
  </conditionalFormatting>
  <conditionalFormatting sqref="F42">
    <cfRule type="cellIs" dxfId="244" priority="392" stopIfTrue="1" operator="between">
      <formula>0.5</formula>
      <formula>1</formula>
    </cfRule>
    <cfRule type="cellIs" dxfId="243" priority="393" stopIfTrue="1" operator="between">
      <formula>0.25</formula>
      <formula>0.49999</formula>
    </cfRule>
    <cfRule type="cellIs" dxfId="242" priority="394" stopIfTrue="1" operator="between">
      <formula>0.1</formula>
      <formula>0.249999</formula>
    </cfRule>
    <cfRule type="cellIs" dxfId="49" priority="395" stopIfTrue="1" operator="between">
      <formula>0</formula>
      <formula>0.09999</formula>
    </cfRule>
  </conditionalFormatting>
  <conditionalFormatting sqref="F42">
    <cfRule type="cellIs" dxfId="241" priority="388" stopIfTrue="1" operator="between">
      <formula>0.5</formula>
      <formula>1</formula>
    </cfRule>
    <cfRule type="cellIs" dxfId="240" priority="389" stopIfTrue="1" operator="between">
      <formula>0.25</formula>
      <formula>0.49999</formula>
    </cfRule>
    <cfRule type="cellIs" dxfId="239" priority="390" stopIfTrue="1" operator="between">
      <formula>0.1</formula>
      <formula>0.249999</formula>
    </cfRule>
    <cfRule type="cellIs" dxfId="48" priority="391" stopIfTrue="1" operator="between">
      <formula>0</formula>
      <formula>0.09999</formula>
    </cfRule>
  </conditionalFormatting>
  <conditionalFormatting sqref="F42">
    <cfRule type="cellIs" dxfId="238" priority="384" stopIfTrue="1" operator="between">
      <formula>0.5</formula>
      <formula>1</formula>
    </cfRule>
    <cfRule type="cellIs" dxfId="237" priority="385" stopIfTrue="1" operator="between">
      <formula>0.25</formula>
      <formula>0.49999</formula>
    </cfRule>
    <cfRule type="cellIs" dxfId="236" priority="386" stopIfTrue="1" operator="between">
      <formula>0.1</formula>
      <formula>0.249999</formula>
    </cfRule>
    <cfRule type="cellIs" dxfId="47" priority="387" stopIfTrue="1" operator="between">
      <formula>0</formula>
      <formula>0.09999</formula>
    </cfRule>
  </conditionalFormatting>
  <conditionalFormatting sqref="F42">
    <cfRule type="cellIs" dxfId="235" priority="380" stopIfTrue="1" operator="between">
      <formula>0.5</formula>
      <formula>1</formula>
    </cfRule>
    <cfRule type="cellIs" dxfId="234" priority="381" stopIfTrue="1" operator="between">
      <formula>0.25</formula>
      <formula>0.49999</formula>
    </cfRule>
    <cfRule type="cellIs" dxfId="233" priority="382" stopIfTrue="1" operator="between">
      <formula>0.1</formula>
      <formula>0.249999</formula>
    </cfRule>
    <cfRule type="cellIs" dxfId="46" priority="383" stopIfTrue="1" operator="between">
      <formula>0</formula>
      <formula>0.09999</formula>
    </cfRule>
  </conditionalFormatting>
  <conditionalFormatting sqref="F25">
    <cfRule type="cellIs" dxfId="232" priority="352" stopIfTrue="1" operator="between">
      <formula>0.5</formula>
      <formula>1</formula>
    </cfRule>
    <cfRule type="cellIs" dxfId="231" priority="353" stopIfTrue="1" operator="between">
      <formula>0.25</formula>
      <formula>0.49999</formula>
    </cfRule>
    <cfRule type="cellIs" dxfId="230" priority="354" stopIfTrue="1" operator="between">
      <formula>0.1</formula>
      <formula>0.249999</formula>
    </cfRule>
    <cfRule type="cellIs" dxfId="45" priority="355" stopIfTrue="1" operator="between">
      <formula>0</formula>
      <formula>0.09999</formula>
    </cfRule>
  </conditionalFormatting>
  <conditionalFormatting sqref="F31">
    <cfRule type="cellIs" dxfId="229" priority="348" stopIfTrue="1" operator="between">
      <formula>0.5</formula>
      <formula>1</formula>
    </cfRule>
    <cfRule type="cellIs" dxfId="228" priority="349" stopIfTrue="1" operator="between">
      <formula>0.25</formula>
      <formula>0.49999</formula>
    </cfRule>
    <cfRule type="cellIs" dxfId="227" priority="350" stopIfTrue="1" operator="between">
      <formula>0.1</formula>
      <formula>0.249999</formula>
    </cfRule>
    <cfRule type="cellIs" dxfId="44" priority="351" stopIfTrue="1" operator="between">
      <formula>0</formula>
      <formula>0.09999</formula>
    </cfRule>
  </conditionalFormatting>
  <conditionalFormatting sqref="F31">
    <cfRule type="cellIs" dxfId="226" priority="344" stopIfTrue="1" operator="between">
      <formula>0.5</formula>
      <formula>1</formula>
    </cfRule>
    <cfRule type="cellIs" dxfId="225" priority="345" stopIfTrue="1" operator="between">
      <formula>0.25</formula>
      <formula>0.49999</formula>
    </cfRule>
    <cfRule type="cellIs" dxfId="224" priority="346" stopIfTrue="1" operator="between">
      <formula>0.1</formula>
      <formula>0.249999</formula>
    </cfRule>
    <cfRule type="cellIs" dxfId="43" priority="347" stopIfTrue="1" operator="between">
      <formula>0</formula>
      <formula>0.09999</formula>
    </cfRule>
  </conditionalFormatting>
  <conditionalFormatting sqref="F31">
    <cfRule type="cellIs" dxfId="223" priority="340" stopIfTrue="1" operator="between">
      <formula>0.5</formula>
      <formula>1</formula>
    </cfRule>
    <cfRule type="cellIs" dxfId="222" priority="341" stopIfTrue="1" operator="between">
      <formula>0.25</formula>
      <formula>0.49999</formula>
    </cfRule>
    <cfRule type="cellIs" dxfId="221" priority="342" stopIfTrue="1" operator="between">
      <formula>0.1</formula>
      <formula>0.249999</formula>
    </cfRule>
    <cfRule type="cellIs" dxfId="42" priority="343" stopIfTrue="1" operator="between">
      <formula>0</formula>
      <formula>0.09999</formula>
    </cfRule>
  </conditionalFormatting>
  <conditionalFormatting sqref="F31">
    <cfRule type="cellIs" dxfId="220" priority="336" stopIfTrue="1" operator="between">
      <formula>0.5</formula>
      <formula>1</formula>
    </cfRule>
    <cfRule type="cellIs" dxfId="219" priority="337" stopIfTrue="1" operator="between">
      <formula>0.25</formula>
      <formula>0.49999</formula>
    </cfRule>
    <cfRule type="cellIs" dxfId="218" priority="338" stopIfTrue="1" operator="between">
      <formula>0.1</formula>
      <formula>0.249999</formula>
    </cfRule>
    <cfRule type="cellIs" dxfId="41" priority="339" stopIfTrue="1" operator="between">
      <formula>0</formula>
      <formula>0.09999</formula>
    </cfRule>
  </conditionalFormatting>
  <conditionalFormatting sqref="F36">
    <cfRule type="cellIs" dxfId="217" priority="332" stopIfTrue="1" operator="between">
      <formula>0.5</formula>
      <formula>1</formula>
    </cfRule>
    <cfRule type="cellIs" dxfId="216" priority="333" stopIfTrue="1" operator="between">
      <formula>0.25</formula>
      <formula>0.49999</formula>
    </cfRule>
    <cfRule type="cellIs" dxfId="215" priority="334" stopIfTrue="1" operator="between">
      <formula>0.1</formula>
      <formula>0.249999</formula>
    </cfRule>
    <cfRule type="cellIs" dxfId="40" priority="335" stopIfTrue="1" operator="between">
      <formula>0</formula>
      <formula>0.09999</formula>
    </cfRule>
  </conditionalFormatting>
  <conditionalFormatting sqref="F36">
    <cfRule type="cellIs" dxfId="214" priority="328" stopIfTrue="1" operator="between">
      <formula>0.5</formula>
      <formula>1</formula>
    </cfRule>
    <cfRule type="cellIs" dxfId="213" priority="329" stopIfTrue="1" operator="between">
      <formula>0.25</formula>
      <formula>0.49999</formula>
    </cfRule>
    <cfRule type="cellIs" dxfId="212" priority="330" stopIfTrue="1" operator="between">
      <formula>0.1</formula>
      <formula>0.249999</formula>
    </cfRule>
    <cfRule type="cellIs" dxfId="39" priority="331" stopIfTrue="1" operator="between">
      <formula>0</formula>
      <formula>0.09999</formula>
    </cfRule>
  </conditionalFormatting>
  <conditionalFormatting sqref="F36">
    <cfRule type="cellIs" dxfId="211" priority="324" stopIfTrue="1" operator="between">
      <formula>0.5</formula>
      <formula>1</formula>
    </cfRule>
    <cfRule type="cellIs" dxfId="210" priority="325" stopIfTrue="1" operator="between">
      <formula>0.25</formula>
      <formula>0.49999</formula>
    </cfRule>
    <cfRule type="cellIs" dxfId="209" priority="326" stopIfTrue="1" operator="between">
      <formula>0.1</formula>
      <formula>0.249999</formula>
    </cfRule>
    <cfRule type="cellIs" dxfId="38" priority="327" stopIfTrue="1" operator="between">
      <formula>0</formula>
      <formula>0.09999</formula>
    </cfRule>
  </conditionalFormatting>
  <conditionalFormatting sqref="F36">
    <cfRule type="cellIs" dxfId="208" priority="320" stopIfTrue="1" operator="between">
      <formula>0.5</formula>
      <formula>1</formula>
    </cfRule>
    <cfRule type="cellIs" dxfId="207" priority="321" stopIfTrue="1" operator="between">
      <formula>0.25</formula>
      <formula>0.49999</formula>
    </cfRule>
    <cfRule type="cellIs" dxfId="206" priority="322" stopIfTrue="1" operator="between">
      <formula>0.1</formula>
      <formula>0.249999</formula>
    </cfRule>
    <cfRule type="cellIs" dxfId="37" priority="323" stopIfTrue="1" operator="between">
      <formula>0</formula>
      <formula>0.09999</formula>
    </cfRule>
  </conditionalFormatting>
  <conditionalFormatting sqref="F36">
    <cfRule type="cellIs" dxfId="205" priority="316" stopIfTrue="1" operator="between">
      <formula>0.5</formula>
      <formula>1</formula>
    </cfRule>
    <cfRule type="cellIs" dxfId="204" priority="317" stopIfTrue="1" operator="between">
      <formula>0.25</formula>
      <formula>0.49999</formula>
    </cfRule>
    <cfRule type="cellIs" dxfId="203" priority="318" stopIfTrue="1" operator="between">
      <formula>0.1</formula>
      <formula>0.249999</formula>
    </cfRule>
    <cfRule type="cellIs" dxfId="36" priority="319" stopIfTrue="1" operator="between">
      <formula>0</formula>
      <formula>0.09999</formula>
    </cfRule>
  </conditionalFormatting>
  <conditionalFormatting sqref="F36">
    <cfRule type="cellIs" dxfId="202" priority="312" stopIfTrue="1" operator="between">
      <formula>0.5</formula>
      <formula>1</formula>
    </cfRule>
    <cfRule type="cellIs" dxfId="201" priority="313" stopIfTrue="1" operator="between">
      <formula>0.25</formula>
      <formula>0.49999</formula>
    </cfRule>
    <cfRule type="cellIs" dxfId="200" priority="314" stopIfTrue="1" operator="between">
      <formula>0.1</formula>
      <formula>0.249999</formula>
    </cfRule>
    <cfRule type="cellIs" dxfId="35" priority="315" stopIfTrue="1" operator="between">
      <formula>0</formula>
      <formula>0.09999</formula>
    </cfRule>
  </conditionalFormatting>
  <conditionalFormatting sqref="F36">
    <cfRule type="cellIs" dxfId="199" priority="308" stopIfTrue="1" operator="between">
      <formula>0.5</formula>
      <formula>1</formula>
    </cfRule>
    <cfRule type="cellIs" dxfId="198" priority="309" stopIfTrue="1" operator="between">
      <formula>0.25</formula>
      <formula>0.49999</formula>
    </cfRule>
    <cfRule type="cellIs" dxfId="197" priority="310" stopIfTrue="1" operator="between">
      <formula>0.1</formula>
      <formula>0.249999</formula>
    </cfRule>
    <cfRule type="cellIs" dxfId="34" priority="311" stopIfTrue="1" operator="between">
      <formula>0</formula>
      <formula>0.09999</formula>
    </cfRule>
  </conditionalFormatting>
  <conditionalFormatting sqref="F36">
    <cfRule type="cellIs" dxfId="196" priority="304" stopIfTrue="1" operator="between">
      <formula>0.5</formula>
      <formula>1</formula>
    </cfRule>
    <cfRule type="cellIs" dxfId="195" priority="305" stopIfTrue="1" operator="between">
      <formula>0.25</formula>
      <formula>0.49999</formula>
    </cfRule>
    <cfRule type="cellIs" dxfId="194" priority="306" stopIfTrue="1" operator="between">
      <formula>0.1</formula>
      <formula>0.249999</formula>
    </cfRule>
    <cfRule type="cellIs" dxfId="33" priority="307" stopIfTrue="1" operator="between">
      <formula>0</formula>
      <formula>0.09999</formula>
    </cfRule>
  </conditionalFormatting>
  <conditionalFormatting sqref="F36">
    <cfRule type="cellIs" dxfId="193" priority="300" stopIfTrue="1" operator="between">
      <formula>0.5</formula>
      <formula>1</formula>
    </cfRule>
    <cfRule type="cellIs" dxfId="192" priority="301" stopIfTrue="1" operator="between">
      <formula>0.25</formula>
      <formula>0.49999</formula>
    </cfRule>
    <cfRule type="cellIs" dxfId="191" priority="302" stopIfTrue="1" operator="between">
      <formula>0.1</formula>
      <formula>0.249999</formula>
    </cfRule>
    <cfRule type="cellIs" dxfId="32" priority="303" stopIfTrue="1" operator="between">
      <formula>0</formula>
      <formula>0.09999</formula>
    </cfRule>
  </conditionalFormatting>
  <conditionalFormatting sqref="F36">
    <cfRule type="cellIs" dxfId="190" priority="296" stopIfTrue="1" operator="between">
      <formula>0.5</formula>
      <formula>1</formula>
    </cfRule>
    <cfRule type="cellIs" dxfId="189" priority="297" stopIfTrue="1" operator="between">
      <formula>0.25</formula>
      <formula>0.49999</formula>
    </cfRule>
    <cfRule type="cellIs" dxfId="188" priority="298" stopIfTrue="1" operator="between">
      <formula>0.1</formula>
      <formula>0.249999</formula>
    </cfRule>
    <cfRule type="cellIs" dxfId="31" priority="299" stopIfTrue="1" operator="between">
      <formula>0</formula>
      <formula>0.09999</formula>
    </cfRule>
  </conditionalFormatting>
  <conditionalFormatting sqref="F36">
    <cfRule type="cellIs" dxfId="187" priority="292" stopIfTrue="1" operator="between">
      <formula>0.5</formula>
      <formula>1</formula>
    </cfRule>
    <cfRule type="cellIs" dxfId="186" priority="293" stopIfTrue="1" operator="between">
      <formula>0.25</formula>
      <formula>0.49999</formula>
    </cfRule>
    <cfRule type="cellIs" dxfId="185" priority="294" stopIfTrue="1" operator="between">
      <formula>0.1</formula>
      <formula>0.249999</formula>
    </cfRule>
    <cfRule type="cellIs" dxfId="30" priority="295" stopIfTrue="1" operator="between">
      <formula>0</formula>
      <formula>0.09999</formula>
    </cfRule>
  </conditionalFormatting>
  <conditionalFormatting sqref="F36">
    <cfRule type="cellIs" dxfId="184" priority="288" stopIfTrue="1" operator="between">
      <formula>0.5</formula>
      <formula>1</formula>
    </cfRule>
    <cfRule type="cellIs" dxfId="183" priority="289" stopIfTrue="1" operator="between">
      <formula>0.25</formula>
      <formula>0.49999</formula>
    </cfRule>
    <cfRule type="cellIs" dxfId="182" priority="290" stopIfTrue="1" operator="between">
      <formula>0.1</formula>
      <formula>0.249999</formula>
    </cfRule>
    <cfRule type="cellIs" dxfId="29" priority="291" stopIfTrue="1" operator="between">
      <formula>0</formula>
      <formula>0.09999</formula>
    </cfRule>
  </conditionalFormatting>
  <conditionalFormatting sqref="F36">
    <cfRule type="cellIs" dxfId="181" priority="284" stopIfTrue="1" operator="between">
      <formula>0.5</formula>
      <formula>1</formula>
    </cfRule>
    <cfRule type="cellIs" dxfId="180" priority="285" stopIfTrue="1" operator="between">
      <formula>0.25</formula>
      <formula>0.49999</formula>
    </cfRule>
    <cfRule type="cellIs" dxfId="179" priority="286" stopIfTrue="1" operator="between">
      <formula>0.1</formula>
      <formula>0.249999</formula>
    </cfRule>
    <cfRule type="cellIs" dxfId="28" priority="287" stopIfTrue="1" operator="between">
      <formula>0</formula>
      <formula>0.09999</formula>
    </cfRule>
  </conditionalFormatting>
  <conditionalFormatting sqref="F42">
    <cfRule type="cellIs" dxfId="178" priority="280" stopIfTrue="1" operator="between">
      <formula>0.5</formula>
      <formula>1</formula>
    </cfRule>
    <cfRule type="cellIs" dxfId="177" priority="281" stopIfTrue="1" operator="between">
      <formula>0.25</formula>
      <formula>0.49999</formula>
    </cfRule>
    <cfRule type="cellIs" dxfId="176" priority="282" stopIfTrue="1" operator="between">
      <formula>0.1</formula>
      <formula>0.249999</formula>
    </cfRule>
    <cfRule type="cellIs" dxfId="27" priority="283" stopIfTrue="1" operator="between">
      <formula>0</formula>
      <formula>0.09999</formula>
    </cfRule>
  </conditionalFormatting>
  <conditionalFormatting sqref="F42">
    <cfRule type="cellIs" dxfId="175" priority="276" stopIfTrue="1" operator="between">
      <formula>0.5</formula>
      <formula>1</formula>
    </cfRule>
    <cfRule type="cellIs" dxfId="174" priority="277" stopIfTrue="1" operator="between">
      <formula>0.25</formula>
      <formula>0.49999</formula>
    </cfRule>
    <cfRule type="cellIs" dxfId="173" priority="278" stopIfTrue="1" operator="between">
      <formula>0.1</formula>
      <formula>0.249999</formula>
    </cfRule>
    <cfRule type="cellIs" dxfId="26" priority="279" stopIfTrue="1" operator="between">
      <formula>0</formula>
      <formula>0.09999</formula>
    </cfRule>
  </conditionalFormatting>
  <conditionalFormatting sqref="F42">
    <cfRule type="cellIs" dxfId="172" priority="272" stopIfTrue="1" operator="between">
      <formula>0.5</formula>
      <formula>1</formula>
    </cfRule>
    <cfRule type="cellIs" dxfId="171" priority="273" stopIfTrue="1" operator="between">
      <formula>0.25</formula>
      <formula>0.49999</formula>
    </cfRule>
    <cfRule type="cellIs" dxfId="170" priority="274" stopIfTrue="1" operator="between">
      <formula>0.1</formula>
      <formula>0.249999</formula>
    </cfRule>
    <cfRule type="cellIs" dxfId="25" priority="275" stopIfTrue="1" operator="between">
      <formula>0</formula>
      <formula>0.09999</formula>
    </cfRule>
  </conditionalFormatting>
  <conditionalFormatting sqref="F42">
    <cfRule type="cellIs" dxfId="169" priority="268" stopIfTrue="1" operator="between">
      <formula>0.5</formula>
      <formula>1</formula>
    </cfRule>
    <cfRule type="cellIs" dxfId="168" priority="269" stopIfTrue="1" operator="between">
      <formula>0.25</formula>
      <formula>0.49999</formula>
    </cfRule>
    <cfRule type="cellIs" dxfId="167" priority="270" stopIfTrue="1" operator="between">
      <formula>0.1</formula>
      <formula>0.249999</formula>
    </cfRule>
    <cfRule type="cellIs" dxfId="24" priority="271" stopIfTrue="1" operator="between">
      <formula>0</formula>
      <formula>0.09999</formula>
    </cfRule>
  </conditionalFormatting>
  <conditionalFormatting sqref="F42">
    <cfRule type="cellIs" dxfId="166" priority="264" stopIfTrue="1" operator="between">
      <formula>0.5</formula>
      <formula>1</formula>
    </cfRule>
    <cfRule type="cellIs" dxfId="165" priority="265" stopIfTrue="1" operator="between">
      <formula>0.25</formula>
      <formula>0.49999</formula>
    </cfRule>
    <cfRule type="cellIs" dxfId="164" priority="266" stopIfTrue="1" operator="between">
      <formula>0.1</formula>
      <formula>0.249999</formula>
    </cfRule>
    <cfRule type="cellIs" dxfId="23" priority="267" stopIfTrue="1" operator="between">
      <formula>0</formula>
      <formula>0.09999</formula>
    </cfRule>
  </conditionalFormatting>
  <conditionalFormatting sqref="F42">
    <cfRule type="cellIs" dxfId="163" priority="260" stopIfTrue="1" operator="between">
      <formula>0.5</formula>
      <formula>1</formula>
    </cfRule>
    <cfRule type="cellIs" dxfId="162" priority="261" stopIfTrue="1" operator="between">
      <formula>0.25</formula>
      <formula>0.49999</formula>
    </cfRule>
    <cfRule type="cellIs" dxfId="161" priority="262" stopIfTrue="1" operator="between">
      <formula>0.1</formula>
      <formula>0.249999</formula>
    </cfRule>
    <cfRule type="cellIs" dxfId="22" priority="263" stopIfTrue="1" operator="between">
      <formula>0</formula>
      <formula>0.09999</formula>
    </cfRule>
  </conditionalFormatting>
  <conditionalFormatting sqref="F42">
    <cfRule type="cellIs" dxfId="160" priority="256" stopIfTrue="1" operator="between">
      <formula>0.5</formula>
      <formula>1</formula>
    </cfRule>
    <cfRule type="cellIs" dxfId="159" priority="257" stopIfTrue="1" operator="between">
      <formula>0.25</formula>
      <formula>0.49999</formula>
    </cfRule>
    <cfRule type="cellIs" dxfId="158" priority="258" stopIfTrue="1" operator="between">
      <formula>0.1</formula>
      <formula>0.249999</formula>
    </cfRule>
    <cfRule type="cellIs" dxfId="21" priority="259" stopIfTrue="1" operator="between">
      <formula>0</formula>
      <formula>0.09999</formula>
    </cfRule>
  </conditionalFormatting>
  <conditionalFormatting sqref="F42">
    <cfRule type="cellIs" dxfId="157" priority="252" stopIfTrue="1" operator="between">
      <formula>0.5</formula>
      <formula>1</formula>
    </cfRule>
    <cfRule type="cellIs" dxfId="156" priority="253" stopIfTrue="1" operator="between">
      <formula>0.25</formula>
      <formula>0.49999</formula>
    </cfRule>
    <cfRule type="cellIs" dxfId="155" priority="254" stopIfTrue="1" operator="between">
      <formula>0.1</formula>
      <formula>0.249999</formula>
    </cfRule>
    <cfRule type="cellIs" dxfId="20" priority="255" stopIfTrue="1" operator="between">
      <formula>0</formula>
      <formula>0.09999</formula>
    </cfRule>
  </conditionalFormatting>
  <conditionalFormatting sqref="F42">
    <cfRule type="cellIs" dxfId="154" priority="248" stopIfTrue="1" operator="between">
      <formula>0.5</formula>
      <formula>1</formula>
    </cfRule>
    <cfRule type="cellIs" dxfId="153" priority="249" stopIfTrue="1" operator="between">
      <formula>0.25</formula>
      <formula>0.49999</formula>
    </cfRule>
    <cfRule type="cellIs" dxfId="152" priority="250" stopIfTrue="1" operator="between">
      <formula>0.1</formula>
      <formula>0.249999</formula>
    </cfRule>
    <cfRule type="cellIs" dxfId="19" priority="251" stopIfTrue="1" operator="between">
      <formula>0</formula>
      <formula>0.09999</formula>
    </cfRule>
  </conditionalFormatting>
  <conditionalFormatting sqref="F42">
    <cfRule type="cellIs" dxfId="151" priority="244" stopIfTrue="1" operator="between">
      <formula>0.5</formula>
      <formula>1</formula>
    </cfRule>
    <cfRule type="cellIs" dxfId="150" priority="245" stopIfTrue="1" operator="between">
      <formula>0.25</formula>
      <formula>0.49999</formula>
    </cfRule>
    <cfRule type="cellIs" dxfId="149" priority="246" stopIfTrue="1" operator="between">
      <formula>0.1</formula>
      <formula>0.249999</formula>
    </cfRule>
    <cfRule type="cellIs" dxfId="18" priority="247" stopIfTrue="1" operator="between">
      <formula>0</formula>
      <formula>0.09999</formula>
    </cfRule>
  </conditionalFormatting>
  <conditionalFormatting sqref="F42">
    <cfRule type="cellIs" dxfId="148" priority="240" stopIfTrue="1" operator="between">
      <formula>0.5</formula>
      <formula>1</formula>
    </cfRule>
    <cfRule type="cellIs" dxfId="147" priority="241" stopIfTrue="1" operator="between">
      <formula>0.25</formula>
      <formula>0.49999</formula>
    </cfRule>
    <cfRule type="cellIs" dxfId="146" priority="242" stopIfTrue="1" operator="between">
      <formula>0.1</formula>
      <formula>0.249999</formula>
    </cfRule>
    <cfRule type="cellIs" dxfId="17" priority="243" stopIfTrue="1" operator="between">
      <formula>0</formula>
      <formula>0.09999</formula>
    </cfRule>
  </conditionalFormatting>
  <conditionalFormatting sqref="F42">
    <cfRule type="cellIs" dxfId="145" priority="236" stopIfTrue="1" operator="between">
      <formula>0.5</formula>
      <formula>1</formula>
    </cfRule>
    <cfRule type="cellIs" dxfId="144" priority="237" stopIfTrue="1" operator="between">
      <formula>0.25</formula>
      <formula>0.49999</formula>
    </cfRule>
    <cfRule type="cellIs" dxfId="143" priority="238" stopIfTrue="1" operator="between">
      <formula>0.1</formula>
      <formula>0.249999</formula>
    </cfRule>
    <cfRule type="cellIs" dxfId="16" priority="239" stopIfTrue="1" operator="between">
      <formula>0</formula>
      <formula>0.09999</formula>
    </cfRule>
  </conditionalFormatting>
  <conditionalFormatting sqref="F42">
    <cfRule type="cellIs" dxfId="142" priority="232" stopIfTrue="1" operator="between">
      <formula>0.5</formula>
      <formula>1</formula>
    </cfRule>
    <cfRule type="cellIs" dxfId="141" priority="233" stopIfTrue="1" operator="between">
      <formula>0.25</formula>
      <formula>0.49999</formula>
    </cfRule>
    <cfRule type="cellIs" dxfId="140" priority="234" stopIfTrue="1" operator="between">
      <formula>0.1</formula>
      <formula>0.249999</formula>
    </cfRule>
    <cfRule type="cellIs" dxfId="15" priority="235" stopIfTrue="1" operator="between">
      <formula>0</formula>
      <formula>0.09999</formula>
    </cfRule>
  </conditionalFormatting>
  <conditionalFormatting sqref="F42">
    <cfRule type="cellIs" dxfId="139" priority="228" stopIfTrue="1" operator="between">
      <formula>0.5</formula>
      <formula>1</formula>
    </cfRule>
    <cfRule type="cellIs" dxfId="138" priority="229" stopIfTrue="1" operator="between">
      <formula>0.25</formula>
      <formula>0.49999</formula>
    </cfRule>
    <cfRule type="cellIs" dxfId="137" priority="230" stopIfTrue="1" operator="between">
      <formula>0.1</formula>
      <formula>0.249999</formula>
    </cfRule>
    <cfRule type="cellIs" dxfId="14" priority="231" stopIfTrue="1" operator="between">
      <formula>0</formula>
      <formula>0.09999</formula>
    </cfRule>
  </conditionalFormatting>
  <conditionalFormatting sqref="F42">
    <cfRule type="cellIs" dxfId="136" priority="224" stopIfTrue="1" operator="between">
      <formula>0.5</formula>
      <formula>1</formula>
    </cfRule>
    <cfRule type="cellIs" dxfId="135" priority="225" stopIfTrue="1" operator="between">
      <formula>0.25</formula>
      <formula>0.49999</formula>
    </cfRule>
    <cfRule type="cellIs" dxfId="134" priority="226" stopIfTrue="1" operator="between">
      <formula>0.1</formula>
      <formula>0.249999</formula>
    </cfRule>
    <cfRule type="cellIs" dxfId="13" priority="227" stopIfTrue="1" operator="between">
      <formula>0</formula>
      <formula>0.09999</formula>
    </cfRule>
  </conditionalFormatting>
  <conditionalFormatting sqref="F42">
    <cfRule type="cellIs" dxfId="133" priority="220" stopIfTrue="1" operator="between">
      <formula>0.5</formula>
      <formula>1</formula>
    </cfRule>
    <cfRule type="cellIs" dxfId="132" priority="221" stopIfTrue="1" operator="between">
      <formula>0.25</formula>
      <formula>0.49999</formula>
    </cfRule>
    <cfRule type="cellIs" dxfId="131" priority="222" stopIfTrue="1" operator="between">
      <formula>0.1</formula>
      <formula>0.249999</formula>
    </cfRule>
    <cfRule type="cellIs" dxfId="12" priority="223" stopIfTrue="1" operator="between">
      <formula>0</formula>
      <formula>0.09999</formula>
    </cfRule>
  </conditionalFormatting>
  <conditionalFormatting sqref="F42">
    <cfRule type="cellIs" dxfId="130" priority="216" stopIfTrue="1" operator="between">
      <formula>0.5</formula>
      <formula>1</formula>
    </cfRule>
    <cfRule type="cellIs" dxfId="129" priority="217" stopIfTrue="1" operator="between">
      <formula>0.25</formula>
      <formula>0.49999</formula>
    </cfRule>
    <cfRule type="cellIs" dxfId="128" priority="218" stopIfTrue="1" operator="between">
      <formula>0.1</formula>
      <formula>0.249999</formula>
    </cfRule>
    <cfRule type="cellIs" dxfId="11" priority="219" stopIfTrue="1" operator="between">
      <formula>0</formula>
      <formula>0.09999</formula>
    </cfRule>
  </conditionalFormatting>
  <conditionalFormatting sqref="F42">
    <cfRule type="cellIs" dxfId="127" priority="212" stopIfTrue="1" operator="between">
      <formula>0.5</formula>
      <formula>1</formula>
    </cfRule>
    <cfRule type="cellIs" dxfId="126" priority="213" stopIfTrue="1" operator="between">
      <formula>0.25</formula>
      <formula>0.49999</formula>
    </cfRule>
    <cfRule type="cellIs" dxfId="125" priority="214" stopIfTrue="1" operator="between">
      <formula>0.1</formula>
      <formula>0.249999</formula>
    </cfRule>
    <cfRule type="cellIs" dxfId="10" priority="215" stopIfTrue="1" operator="between">
      <formula>0</formula>
      <formula>0.09999</formula>
    </cfRule>
  </conditionalFormatting>
  <conditionalFormatting sqref="F42">
    <cfRule type="cellIs" dxfId="124" priority="208" stopIfTrue="1" operator="between">
      <formula>0.5</formula>
      <formula>1</formula>
    </cfRule>
    <cfRule type="cellIs" dxfId="123" priority="209" stopIfTrue="1" operator="between">
      <formula>0.25</formula>
      <formula>0.49999</formula>
    </cfRule>
    <cfRule type="cellIs" dxfId="122" priority="210" stopIfTrue="1" operator="between">
      <formula>0.1</formula>
      <formula>0.249999</formula>
    </cfRule>
    <cfRule type="cellIs" dxfId="9" priority="211" stopIfTrue="1" operator="between">
      <formula>0</formula>
      <formula>0.09999</formula>
    </cfRule>
  </conditionalFormatting>
  <conditionalFormatting sqref="F42">
    <cfRule type="cellIs" dxfId="121" priority="204" stopIfTrue="1" operator="between">
      <formula>0.5</formula>
      <formula>1</formula>
    </cfRule>
    <cfRule type="cellIs" dxfId="120" priority="205" stopIfTrue="1" operator="between">
      <formula>0.25</formula>
      <formula>0.49999</formula>
    </cfRule>
    <cfRule type="cellIs" dxfId="119" priority="206" stopIfTrue="1" operator="between">
      <formula>0.1</formula>
      <formula>0.249999</formula>
    </cfRule>
    <cfRule type="cellIs" dxfId="8" priority="207" stopIfTrue="1" operator="between">
      <formula>0</formula>
      <formula>0.09999</formula>
    </cfRule>
  </conditionalFormatting>
  <conditionalFormatting sqref="F42">
    <cfRule type="cellIs" dxfId="118" priority="200" stopIfTrue="1" operator="between">
      <formula>0.5</formula>
      <formula>1</formula>
    </cfRule>
    <cfRule type="cellIs" dxfId="117" priority="201" stopIfTrue="1" operator="between">
      <formula>0.25</formula>
      <formula>0.49999</formula>
    </cfRule>
    <cfRule type="cellIs" dxfId="116" priority="202" stopIfTrue="1" operator="between">
      <formula>0.1</formula>
      <formula>0.249999</formula>
    </cfRule>
    <cfRule type="cellIs" dxfId="7" priority="203" stopIfTrue="1" operator="between">
      <formula>0</formula>
      <formula>0.09999</formula>
    </cfRule>
  </conditionalFormatting>
  <conditionalFormatting sqref="F42">
    <cfRule type="cellIs" dxfId="115" priority="196" stopIfTrue="1" operator="between">
      <formula>0.5</formula>
      <formula>1</formula>
    </cfRule>
    <cfRule type="cellIs" dxfId="114" priority="197" stopIfTrue="1" operator="between">
      <formula>0.25</formula>
      <formula>0.49999</formula>
    </cfRule>
    <cfRule type="cellIs" dxfId="113" priority="198" stopIfTrue="1" operator="between">
      <formula>0.1</formula>
      <formula>0.249999</formula>
    </cfRule>
    <cfRule type="cellIs" dxfId="6" priority="199" stopIfTrue="1" operator="between">
      <formula>0</formula>
      <formula>0.09999</formula>
    </cfRule>
  </conditionalFormatting>
  <conditionalFormatting sqref="F42">
    <cfRule type="cellIs" dxfId="112" priority="192" stopIfTrue="1" operator="between">
      <formula>0.5</formula>
      <formula>1</formula>
    </cfRule>
    <cfRule type="cellIs" dxfId="111" priority="193" stopIfTrue="1" operator="between">
      <formula>0.25</formula>
      <formula>0.49999</formula>
    </cfRule>
    <cfRule type="cellIs" dxfId="110" priority="194" stopIfTrue="1" operator="between">
      <formula>0.1</formula>
      <formula>0.249999</formula>
    </cfRule>
    <cfRule type="cellIs" dxfId="5" priority="195" stopIfTrue="1" operator="between">
      <formula>0</formula>
      <formula>0.09999</formula>
    </cfRule>
  </conditionalFormatting>
  <conditionalFormatting sqref="F42">
    <cfRule type="cellIs" dxfId="109" priority="188" stopIfTrue="1" operator="between">
      <formula>0.5</formula>
      <formula>1</formula>
    </cfRule>
    <cfRule type="cellIs" dxfId="108" priority="189" stopIfTrue="1" operator="between">
      <formula>0.25</formula>
      <formula>0.49999</formula>
    </cfRule>
    <cfRule type="cellIs" dxfId="107" priority="190" stopIfTrue="1" operator="between">
      <formula>0.1</formula>
      <formula>0.249999</formula>
    </cfRule>
    <cfRule type="cellIs" dxfId="4" priority="191" stopIfTrue="1" operator="between">
      <formula>0</formula>
      <formula>0.09999</formula>
    </cfRule>
  </conditionalFormatting>
  <conditionalFormatting sqref="F42">
    <cfRule type="cellIs" dxfId="106" priority="184" stopIfTrue="1" operator="between">
      <formula>0.5</formula>
      <formula>1</formula>
    </cfRule>
    <cfRule type="cellIs" dxfId="105" priority="185" stopIfTrue="1" operator="between">
      <formula>0.25</formula>
      <formula>0.49999</formula>
    </cfRule>
    <cfRule type="cellIs" dxfId="104" priority="186" stopIfTrue="1" operator="between">
      <formula>0.1</formula>
      <formula>0.249999</formula>
    </cfRule>
    <cfRule type="cellIs" dxfId="3" priority="187" stopIfTrue="1" operator="between">
      <formula>0</formula>
      <formula>0.09999</formula>
    </cfRule>
  </conditionalFormatting>
  <conditionalFormatting sqref="F42">
    <cfRule type="cellIs" dxfId="103" priority="180" stopIfTrue="1" operator="between">
      <formula>0.5</formula>
      <formula>1</formula>
    </cfRule>
    <cfRule type="cellIs" dxfId="102" priority="181" stopIfTrue="1" operator="between">
      <formula>0.25</formula>
      <formula>0.49999</formula>
    </cfRule>
    <cfRule type="cellIs" dxfId="101" priority="182" stopIfTrue="1" operator="between">
      <formula>0.1</formula>
      <formula>0.249999</formula>
    </cfRule>
    <cfRule type="cellIs" dxfId="2" priority="183" stopIfTrue="1" operator="between">
      <formula>0</formula>
      <formula>0.09999</formula>
    </cfRule>
  </conditionalFormatting>
  <conditionalFormatting sqref="F42">
    <cfRule type="cellIs" dxfId="100" priority="176" stopIfTrue="1" operator="between">
      <formula>0.5</formula>
      <formula>1</formula>
    </cfRule>
    <cfRule type="cellIs" dxfId="99" priority="177" stopIfTrue="1" operator="between">
      <formula>0.25</formula>
      <formula>0.49999</formula>
    </cfRule>
    <cfRule type="cellIs" dxfId="98" priority="178" stopIfTrue="1" operator="between">
      <formula>0.1</formula>
      <formula>0.249999</formula>
    </cfRule>
    <cfRule type="cellIs" dxfId="1" priority="179" stopIfTrue="1" operator="between">
      <formula>0</formula>
      <formula>0.09999</formula>
    </cfRule>
  </conditionalFormatting>
  <conditionalFormatting sqref="F42">
    <cfRule type="cellIs" dxfId="97" priority="172" stopIfTrue="1" operator="between">
      <formula>0.5</formula>
      <formula>1</formula>
    </cfRule>
    <cfRule type="cellIs" dxfId="96" priority="173" stopIfTrue="1" operator="between">
      <formula>0.25</formula>
      <formula>0.49999</formula>
    </cfRule>
    <cfRule type="cellIs" dxfId="95" priority="174" stopIfTrue="1" operator="between">
      <formula>0.1</formula>
      <formula>0.249999</formula>
    </cfRule>
    <cfRule type="cellIs" dxfId="0" priority="175" stopIfTrue="1" operator="between">
      <formula>0</formula>
      <formula>0.09999</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INSTRUCCIONES</vt:lpstr>
      <vt:lpstr>Subvenciones</vt:lpstr>
      <vt:lpstr>Contratación</vt:lpstr>
      <vt:lpstr>Gestión Directa</vt:lpstr>
      <vt:lpstr>INFORME</vt:lpstr>
      <vt:lpstr>Contratación!Área_de_impresión</vt:lpstr>
      <vt:lpstr>'Gestión Directa'!Área_de_impresión</vt:lpstr>
      <vt:lpstr>Subvenciones!Área_de_impresión</vt:lpstr>
      <vt:lpstr>Contratación!Títulos_a_imprimir</vt:lpstr>
      <vt:lpstr>'Gestión Directa'!Títulos_a_imprimir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Irigoien Errazkin. Edurne</dc:creator>
  <cp:lastModifiedBy>Irigoien  Errazkin. Edurne</cp:lastModifiedBy>
  <cp:lastPrinted>2016-01-13T18:25:12Z</cp:lastPrinted>
  <dcterms:created xsi:type="dcterms:W3CDTF">2015-10-02T09:20:54Z</dcterms:created>
  <dcterms:modified xsi:type="dcterms:W3CDTF">2026-06-05T09:54:46Z</dcterms:modified>
</cp:coreProperties>
</file>